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450" windowHeight="5235" firstSheet="1" activeTab="4"/>
  </bookViews>
  <sheets>
    <sheet name="CB_DATA_" sheetId="4" state="veryHidden" r:id="rId1"/>
    <sheet name="ESCENARIO PESIMISTA" sheetId="5" r:id="rId2"/>
    <sheet name="ESCENARIO PROBABLE" sheetId="11" r:id="rId3"/>
    <sheet name="ESCENARIO OPTIMISTA" sheetId="12" r:id="rId4"/>
    <sheet name="ÁNALISIS DE RIESGO ESC.PROBABLE" sheetId="13" r:id="rId5"/>
  </sheets>
  <definedNames>
    <definedName name="CB_3ec7f4835b2b4f4dbb84bf70911dfb69" localSheetId="4" hidden="1">'ÁNALISIS DE RIESGO ESC.PROBABLE'!$D$11</definedName>
    <definedName name="CB_4a6a829a093b4aeeae81e9363af61270" localSheetId="4" hidden="1">'ÁNALISIS DE RIESGO ESC.PROBABLE'!$C$31</definedName>
    <definedName name="CB_57fd528957284852a92640f689d93c05" localSheetId="4" hidden="1">'ÁNALISIS DE RIESGO ESC.PROBABLE'!$C$32</definedName>
    <definedName name="CB_9fe9e0a6332646d0b9f3e2b737d21c67" localSheetId="4" hidden="1">'ÁNALISIS DE RIESGO ESC.PROBABLE'!$D$12</definedName>
    <definedName name="CB_Block_00000000000000000000000000000000" localSheetId="4" hidden="1">"'7.0.0.0"</definedName>
    <definedName name="CB_Block_00000000000000000000000000000000" localSheetId="3" hidden="1">"'7.0.0.0"</definedName>
    <definedName name="CB_Block_00000000000000000000000000000000" localSheetId="1" hidden="1">"'7.0.0.0"</definedName>
    <definedName name="CB_Block_00000000000000000000000000000000" localSheetId="2" hidden="1">"'7.0.0.0"</definedName>
    <definedName name="CB_Block_00000000000000000000000000000001" localSheetId="4" hidden="1">"'635553994134916975"</definedName>
    <definedName name="CB_Block_00000000000000000000000000000001" localSheetId="0" hidden="1">"'635553994134132207"</definedName>
    <definedName name="CB_Block_00000000000000000000000000000001" localSheetId="3" hidden="1">"'635552743400909407"</definedName>
    <definedName name="CB_Block_00000000000000000000000000000001" localSheetId="1" hidden="1">"'635552743400909407"</definedName>
    <definedName name="CB_Block_00000000000000000000000000000001" localSheetId="2" hidden="1">"'635552743400909407"</definedName>
    <definedName name="CB_Block_00000000000000000000000000000003" localSheetId="4" hidden="1">"'11.1.3708.0"</definedName>
    <definedName name="CB_Block_00000000000000000000000000000003" localSheetId="3" hidden="1">"'11.1.3708.0"</definedName>
    <definedName name="CB_Block_00000000000000000000000000000003" localSheetId="1" hidden="1">"'11.1.3708.0"</definedName>
    <definedName name="CB_Block_00000000000000000000000000000003" localSheetId="2" hidden="1">"'11.1.3708.0"</definedName>
    <definedName name="CB_BlockExt_00000000000000000000000000000003" localSheetId="4" hidden="1">"'11.1.2.3.500"</definedName>
    <definedName name="CB_BlockExt_00000000000000000000000000000003" localSheetId="3" hidden="1">"'11.1.2.3.500"</definedName>
    <definedName name="CB_BlockExt_00000000000000000000000000000003" localSheetId="1" hidden="1">"'11.1.2.3.500"</definedName>
    <definedName name="CB_BlockExt_00000000000000000000000000000003" localSheetId="2" hidden="1">"'11.1.2.3.500"</definedName>
    <definedName name="CBWorkbookPriority" localSheetId="0" hidden="1">-391674029</definedName>
    <definedName name="CBx_00a134ef30024155a779c926a8d151cc" localSheetId="0" hidden="1">"'CB_DATA_'!$A$1"</definedName>
    <definedName name="CBx_0bef34fc3957459c928e4196eb2e0610" localSheetId="0" hidden="1">"'ÁNALISIS DE RIESGO ESC.PROBABLE'!$A$1"</definedName>
    <definedName name="CBx_8cb8530686894960ab912493dc5ff9bf" localSheetId="0" hidden="1">"'A.R. PROBABLE'!$A$1"</definedName>
    <definedName name="CBx_Sheet_Guid" localSheetId="4" hidden="1">"'0bef34fc-3957-459c-928e-4196eb2e0610"</definedName>
    <definedName name="CBx_Sheet_Guid" localSheetId="0" hidden="1">"'00a134ef-3002-4155-a779-c926a8d151cc"</definedName>
    <definedName name="CBx_Sheet_Guid" localSheetId="3" hidden="1">"'0bef34fc-3957-459c-928e-4196eb2e0610"</definedName>
    <definedName name="CBx_Sheet_Guid" localSheetId="1" hidden="1">"'0bef34fc-3957-459c-928e-4196eb2e0610"</definedName>
    <definedName name="CBx_Sheet_Guid" localSheetId="2" hidden="1">"'0bef34fc-3957-459c-928e-4196eb2e0610"</definedName>
    <definedName name="CBx_SheetRef" localSheetId="4" hidden="1">CB_DATA_!$I$14</definedName>
    <definedName name="CBx_SheetRef" localSheetId="0" hidden="1">CB_DATA_!$A$14</definedName>
    <definedName name="CBx_SheetRef" localSheetId="3" hidden="1">CB_DATA_!$H$14</definedName>
    <definedName name="CBx_SheetRef" localSheetId="1" hidden="1">CB_DATA_!$F$14</definedName>
    <definedName name="CBx_SheetRef" localSheetId="2" hidden="1">CB_DATA_!$G$14</definedName>
    <definedName name="CBx_StorageType" localSheetId="4" hidden="1">2</definedName>
    <definedName name="CBx_StorageType" localSheetId="0" hidden="1">2</definedName>
    <definedName name="CBx_StorageType" localSheetId="3" hidden="1">2</definedName>
    <definedName name="CBx_StorageType" localSheetId="1" hidden="1">2</definedName>
    <definedName name="CBx_StorageType" localSheetId="2" hidden="1">2</definedName>
  </definedNames>
  <calcPr calcId="145621" concurrentCalc="0"/>
</workbook>
</file>

<file path=xl/calcChain.xml><?xml version="1.0" encoding="utf-8"?>
<calcChain xmlns="http://schemas.openxmlformats.org/spreadsheetml/2006/main">
  <c r="D13" i="5" l="1"/>
  <c r="K13" i="5"/>
  <c r="F13" i="5"/>
  <c r="G13" i="5"/>
  <c r="H13" i="5"/>
  <c r="I13" i="5"/>
  <c r="J13" i="5"/>
  <c r="E13" i="5"/>
  <c r="D13" i="11"/>
  <c r="F13" i="11"/>
  <c r="G13" i="11"/>
  <c r="H13" i="11"/>
  <c r="I13" i="11"/>
  <c r="J13" i="11"/>
  <c r="K13" i="11"/>
  <c r="E13" i="11"/>
  <c r="F13" i="12"/>
  <c r="G13" i="12"/>
  <c r="H13" i="12"/>
  <c r="I13" i="12"/>
  <c r="J13" i="12"/>
  <c r="K13" i="12"/>
  <c r="E13" i="12"/>
  <c r="C29" i="13"/>
  <c r="F13" i="13"/>
  <c r="G13" i="13"/>
  <c r="H13" i="13"/>
  <c r="I13" i="13"/>
  <c r="J13" i="13"/>
  <c r="K13" i="13"/>
  <c r="E13" i="13"/>
  <c r="O36" i="13"/>
  <c r="N36" i="13"/>
  <c r="O33" i="13"/>
  <c r="N33" i="13"/>
  <c r="I11" i="4"/>
  <c r="D15" i="13"/>
  <c r="D17" i="13"/>
  <c r="D21" i="13"/>
  <c r="D22" i="13"/>
  <c r="D23" i="13"/>
  <c r="D24" i="13"/>
  <c r="D29" i="13"/>
  <c r="E11" i="13"/>
  <c r="E12" i="13"/>
  <c r="E15" i="13"/>
  <c r="E17" i="13"/>
  <c r="E21" i="13"/>
  <c r="E22" i="13"/>
  <c r="E23" i="13"/>
  <c r="E24" i="13"/>
  <c r="E29" i="13"/>
  <c r="F11" i="13"/>
  <c r="F12" i="13"/>
  <c r="F15" i="13"/>
  <c r="F17" i="13"/>
  <c r="F21" i="13"/>
  <c r="F22" i="13"/>
  <c r="F23" i="13"/>
  <c r="F24" i="13"/>
  <c r="F29" i="13"/>
  <c r="G11" i="13"/>
  <c r="G12" i="13"/>
  <c r="G15" i="13"/>
  <c r="G17" i="13"/>
  <c r="G21" i="13"/>
  <c r="G22" i="13"/>
  <c r="G23" i="13"/>
  <c r="G24" i="13"/>
  <c r="G29" i="13"/>
  <c r="H11" i="13"/>
  <c r="H12" i="13"/>
  <c r="H15" i="13"/>
  <c r="H17" i="13"/>
  <c r="H21" i="13"/>
  <c r="H22" i="13"/>
  <c r="H23" i="13"/>
  <c r="H24" i="13"/>
  <c r="H25" i="13"/>
  <c r="H29" i="13"/>
  <c r="I11" i="13"/>
  <c r="I12" i="13"/>
  <c r="I15" i="13"/>
  <c r="I17" i="13"/>
  <c r="I21" i="13"/>
  <c r="I22" i="13"/>
  <c r="I23" i="13"/>
  <c r="I24" i="13"/>
  <c r="I29" i="13"/>
  <c r="J11" i="13"/>
  <c r="J12" i="13"/>
  <c r="J15" i="13"/>
  <c r="J17" i="13"/>
  <c r="J21" i="13"/>
  <c r="J22" i="13"/>
  <c r="J23" i="13"/>
  <c r="J24" i="13"/>
  <c r="J29" i="13"/>
  <c r="K11" i="13"/>
  <c r="K12" i="13"/>
  <c r="K15" i="13"/>
  <c r="K17" i="13"/>
  <c r="K21" i="13"/>
  <c r="K22" i="13"/>
  <c r="K23" i="13"/>
  <c r="K24" i="13"/>
  <c r="K28" i="13"/>
  <c r="K29" i="13"/>
  <c r="C32" i="13"/>
  <c r="C31" i="13"/>
  <c r="E11" i="12"/>
  <c r="F11" i="12"/>
  <c r="G11" i="12"/>
  <c r="H11" i="12"/>
  <c r="I11" i="12"/>
  <c r="J11" i="12"/>
  <c r="K11" i="12"/>
  <c r="H11" i="4"/>
  <c r="C29" i="12"/>
  <c r="D12" i="12"/>
  <c r="D15" i="12"/>
  <c r="D13" i="12"/>
  <c r="D17" i="12"/>
  <c r="D21" i="12"/>
  <c r="D22" i="12"/>
  <c r="D23" i="12"/>
  <c r="D24" i="12"/>
  <c r="D29" i="12"/>
  <c r="E12" i="12"/>
  <c r="E15" i="12"/>
  <c r="E17" i="12"/>
  <c r="E21" i="12"/>
  <c r="E22" i="12"/>
  <c r="E23" i="12"/>
  <c r="E24" i="12"/>
  <c r="E29" i="12"/>
  <c r="F12" i="12"/>
  <c r="F15" i="12"/>
  <c r="F17" i="12"/>
  <c r="F21" i="12"/>
  <c r="F22" i="12"/>
  <c r="F23" i="12"/>
  <c r="F24" i="12"/>
  <c r="F29" i="12"/>
  <c r="G12" i="12"/>
  <c r="G15" i="12"/>
  <c r="G17" i="12"/>
  <c r="G21" i="12"/>
  <c r="G22" i="12"/>
  <c r="G23" i="12"/>
  <c r="G24" i="12"/>
  <c r="G29" i="12"/>
  <c r="H12" i="12"/>
  <c r="H15" i="12"/>
  <c r="H17" i="12"/>
  <c r="H21" i="12"/>
  <c r="H22" i="12"/>
  <c r="H23" i="12"/>
  <c r="H24" i="12"/>
  <c r="H25" i="12"/>
  <c r="H29" i="12"/>
  <c r="I12" i="12"/>
  <c r="I15" i="12"/>
  <c r="I17" i="12"/>
  <c r="I21" i="12"/>
  <c r="I22" i="12"/>
  <c r="I23" i="12"/>
  <c r="I24" i="12"/>
  <c r="I29" i="12"/>
  <c r="J12" i="12"/>
  <c r="J15" i="12"/>
  <c r="J17" i="12"/>
  <c r="J21" i="12"/>
  <c r="J22" i="12"/>
  <c r="J23" i="12"/>
  <c r="J24" i="12"/>
  <c r="J29" i="12"/>
  <c r="K12" i="12"/>
  <c r="K15" i="12"/>
  <c r="K17" i="12"/>
  <c r="K21" i="12"/>
  <c r="K22" i="12"/>
  <c r="K23" i="12"/>
  <c r="K24" i="12"/>
  <c r="K28" i="12"/>
  <c r="K29" i="12"/>
  <c r="C32" i="12"/>
  <c r="C31" i="12"/>
  <c r="O5" i="12"/>
  <c r="N5" i="12"/>
  <c r="G11" i="4"/>
  <c r="C29" i="11"/>
  <c r="D12" i="11"/>
  <c r="D15" i="11"/>
  <c r="D17" i="11"/>
  <c r="D21" i="11"/>
  <c r="D22" i="11"/>
  <c r="D23" i="11"/>
  <c r="D24" i="11"/>
  <c r="D29" i="11"/>
  <c r="E11" i="11"/>
  <c r="E12" i="11"/>
  <c r="E15" i="11"/>
  <c r="E17" i="11"/>
  <c r="E21" i="11"/>
  <c r="E22" i="11"/>
  <c r="E23" i="11"/>
  <c r="E24" i="11"/>
  <c r="E29" i="11"/>
  <c r="F11" i="11"/>
  <c r="F12" i="11"/>
  <c r="F15" i="11"/>
  <c r="F17" i="11"/>
  <c r="F21" i="11"/>
  <c r="F22" i="11"/>
  <c r="F23" i="11"/>
  <c r="F24" i="11"/>
  <c r="F29" i="11"/>
  <c r="G11" i="11"/>
  <c r="G12" i="11"/>
  <c r="G15" i="11"/>
  <c r="G17" i="11"/>
  <c r="G21" i="11"/>
  <c r="G22" i="11"/>
  <c r="G23" i="11"/>
  <c r="G24" i="11"/>
  <c r="G29" i="11"/>
  <c r="H11" i="11"/>
  <c r="H12" i="11"/>
  <c r="H15" i="11"/>
  <c r="H17" i="11"/>
  <c r="H21" i="11"/>
  <c r="H22" i="11"/>
  <c r="H23" i="11"/>
  <c r="H24" i="11"/>
  <c r="H25" i="11"/>
  <c r="H29" i="11"/>
  <c r="I11" i="11"/>
  <c r="I12" i="11"/>
  <c r="I15" i="11"/>
  <c r="I17" i="11"/>
  <c r="I21" i="11"/>
  <c r="I22" i="11"/>
  <c r="I23" i="11"/>
  <c r="I24" i="11"/>
  <c r="I29" i="11"/>
  <c r="J11" i="11"/>
  <c r="J12" i="11"/>
  <c r="J15" i="11"/>
  <c r="J17" i="11"/>
  <c r="J21" i="11"/>
  <c r="J22" i="11"/>
  <c r="J23" i="11"/>
  <c r="J24" i="11"/>
  <c r="J29" i="11"/>
  <c r="K11" i="11"/>
  <c r="K12" i="11"/>
  <c r="K15" i="11"/>
  <c r="K17" i="11"/>
  <c r="K21" i="11"/>
  <c r="K22" i="11"/>
  <c r="K23" i="11"/>
  <c r="K24" i="11"/>
  <c r="K28" i="11"/>
  <c r="K29" i="11"/>
  <c r="C32" i="11"/>
  <c r="C31" i="11"/>
  <c r="O5" i="11"/>
  <c r="N5" i="11"/>
  <c r="D12" i="5"/>
  <c r="H12" i="5"/>
  <c r="I12" i="5"/>
  <c r="J12" i="5"/>
  <c r="K12" i="5"/>
  <c r="G12" i="5"/>
  <c r="E12" i="5"/>
  <c r="F12" i="5"/>
  <c r="E11" i="5"/>
  <c r="F11" i="5"/>
  <c r="G11" i="5"/>
  <c r="H11" i="5"/>
  <c r="I11" i="5"/>
  <c r="J11" i="5"/>
  <c r="K11" i="5"/>
  <c r="F11" i="4"/>
  <c r="E11" i="4"/>
  <c r="D11" i="4"/>
  <c r="C11" i="4"/>
  <c r="N5" i="5"/>
  <c r="O5" i="5"/>
  <c r="D15" i="5"/>
  <c r="D17" i="5"/>
  <c r="D21" i="5"/>
  <c r="D22" i="5"/>
  <c r="D23" i="5"/>
  <c r="D24" i="5"/>
  <c r="D29" i="5"/>
  <c r="C29" i="5"/>
  <c r="E15" i="5"/>
  <c r="E17" i="5"/>
  <c r="E21" i="5"/>
  <c r="E22" i="5"/>
  <c r="E23" i="5"/>
  <c r="E24" i="5"/>
  <c r="E29" i="5"/>
  <c r="F15" i="5"/>
  <c r="F17" i="5"/>
  <c r="F21" i="5"/>
  <c r="F22" i="5"/>
  <c r="F23" i="5"/>
  <c r="F24" i="5"/>
  <c r="F29" i="5"/>
  <c r="G15" i="5"/>
  <c r="G17" i="5"/>
  <c r="G21" i="5"/>
  <c r="G22" i="5"/>
  <c r="G23" i="5"/>
  <c r="G24" i="5"/>
  <c r="G29" i="5"/>
  <c r="H15" i="5"/>
  <c r="H17" i="5"/>
  <c r="H21" i="5"/>
  <c r="H22" i="5"/>
  <c r="H23" i="5"/>
  <c r="H24" i="5"/>
  <c r="H25" i="5"/>
  <c r="H29" i="5"/>
  <c r="I15" i="5"/>
  <c r="I17" i="5"/>
  <c r="I21" i="5"/>
  <c r="I22" i="5"/>
  <c r="I23" i="5"/>
  <c r="I24" i="5"/>
  <c r="I29" i="5"/>
  <c r="J15" i="5"/>
  <c r="J17" i="5"/>
  <c r="J21" i="5"/>
  <c r="J22" i="5"/>
  <c r="J23" i="5"/>
  <c r="J24" i="5"/>
  <c r="J29" i="5"/>
  <c r="K15" i="5"/>
  <c r="K17" i="5"/>
  <c r="K21" i="5"/>
  <c r="K22" i="5"/>
  <c r="K23" i="5"/>
  <c r="K24" i="5"/>
  <c r="K28" i="5"/>
  <c r="K29" i="5"/>
  <c r="C32" i="5"/>
  <c r="C31" i="5"/>
  <c r="B11" i="4"/>
  <c r="A11" i="4"/>
</calcChain>
</file>

<file path=xl/comments1.xml><?xml version="1.0" encoding="utf-8"?>
<comments xmlns="http://schemas.openxmlformats.org/spreadsheetml/2006/main">
  <authors>
    <author>Felipe Gajardo Jiménez</author>
  </authors>
  <commentList>
    <comment ref="N6" authorId="0">
      <text>
        <r>
          <rPr>
            <b/>
            <sz val="9"/>
            <color indexed="81"/>
            <rFont val="Tahoma"/>
            <family val="2"/>
          </rPr>
          <t>Autor:</t>
        </r>
        <r>
          <rPr>
            <sz val="9"/>
            <color indexed="81"/>
            <rFont val="Tahoma"/>
            <family val="2"/>
          </rPr>
          <t xml:space="preserve">
Aquí se ingresan los % de variación Precio.</t>
        </r>
      </text>
    </comment>
    <comment ref="O6" authorId="0">
      <text>
        <r>
          <rPr>
            <b/>
            <sz val="9"/>
            <color indexed="81"/>
            <rFont val="Tahoma"/>
            <family val="2"/>
          </rPr>
          <t>Autor:</t>
        </r>
        <r>
          <rPr>
            <sz val="9"/>
            <color indexed="81"/>
            <rFont val="Tahoma"/>
            <family val="2"/>
          </rPr>
          <t xml:space="preserve">
Aquí se ingresan los % de variación Costo Variable.</t>
        </r>
      </text>
    </comment>
  </commentList>
</comments>
</file>

<file path=xl/comments2.xml><?xml version="1.0" encoding="utf-8"?>
<comments xmlns="http://schemas.openxmlformats.org/spreadsheetml/2006/main">
  <authors>
    <author>Felipe Gajardo Jiménez</author>
  </authors>
  <commentList>
    <comment ref="N6" authorId="0">
      <text>
        <r>
          <rPr>
            <b/>
            <sz val="9"/>
            <color indexed="81"/>
            <rFont val="Tahoma"/>
            <family val="2"/>
          </rPr>
          <t>Autor:</t>
        </r>
        <r>
          <rPr>
            <sz val="9"/>
            <color indexed="81"/>
            <rFont val="Tahoma"/>
            <family val="2"/>
          </rPr>
          <t xml:space="preserve">
Aquí se ingresan los % de variación Precio.</t>
        </r>
      </text>
    </comment>
    <comment ref="O6" authorId="0">
      <text>
        <r>
          <rPr>
            <b/>
            <sz val="9"/>
            <color indexed="81"/>
            <rFont val="Tahoma"/>
            <family val="2"/>
          </rPr>
          <t>Autor:</t>
        </r>
        <r>
          <rPr>
            <sz val="9"/>
            <color indexed="81"/>
            <rFont val="Tahoma"/>
            <family val="2"/>
          </rPr>
          <t xml:space="preserve">
Aquí se ingresan los % de variación Costo Variable.</t>
        </r>
      </text>
    </comment>
  </commentList>
</comments>
</file>

<file path=xl/comments3.xml><?xml version="1.0" encoding="utf-8"?>
<comments xmlns="http://schemas.openxmlformats.org/spreadsheetml/2006/main">
  <authors>
    <author>Felipe Gajardo Jiménez</author>
  </authors>
  <commentList>
    <comment ref="N6" authorId="0">
      <text>
        <r>
          <rPr>
            <b/>
            <sz val="9"/>
            <color indexed="81"/>
            <rFont val="Tahoma"/>
            <family val="2"/>
          </rPr>
          <t>Autor:</t>
        </r>
        <r>
          <rPr>
            <sz val="9"/>
            <color indexed="81"/>
            <rFont val="Tahoma"/>
            <family val="2"/>
          </rPr>
          <t xml:space="preserve">
Aquí se ingresan los % de variación Precio.</t>
        </r>
      </text>
    </comment>
    <comment ref="O6" authorId="0">
      <text>
        <r>
          <rPr>
            <b/>
            <sz val="9"/>
            <color indexed="81"/>
            <rFont val="Tahoma"/>
            <family val="2"/>
          </rPr>
          <t>Autor:</t>
        </r>
        <r>
          <rPr>
            <sz val="9"/>
            <color indexed="81"/>
            <rFont val="Tahoma"/>
            <family val="2"/>
          </rPr>
          <t xml:space="preserve">
Aquí se ingresan los % de variación Costo Variable.</t>
        </r>
      </text>
    </comment>
  </commentList>
</comments>
</file>

<file path=xl/comments4.xml><?xml version="1.0" encoding="utf-8"?>
<comments xmlns="http://schemas.openxmlformats.org/spreadsheetml/2006/main">
  <authors>
    <author>Felipe Gajardo Jiménez</author>
  </authors>
  <commentList>
    <comment ref="D11" authorId="0">
      <text>
        <r>
          <rPr>
            <b/>
            <sz val="9"/>
            <color indexed="81"/>
            <rFont val="Tahoma"/>
            <family val="2"/>
          </rPr>
          <t xml:space="preserve">Autor: </t>
        </r>
        <r>
          <rPr>
            <sz val="9"/>
            <color indexed="81"/>
            <rFont val="Tahoma"/>
            <family val="2"/>
          </rPr>
          <t>Variables 
a sensibilizar. Se definen como supuesto. En este caso a través de Cristall Ball.</t>
        </r>
      </text>
    </comment>
    <comment ref="C31" authorId="0">
      <text>
        <r>
          <rPr>
            <b/>
            <sz val="9"/>
            <color indexed="81"/>
            <rFont val="Tahoma"/>
            <family val="2"/>
          </rPr>
          <t>Autor: variacion de VAN de acuerdo a la sensibilización de variables (supuestos) a través de Cristall Ball</t>
        </r>
      </text>
    </comment>
  </commentList>
</comments>
</file>

<file path=xl/sharedStrings.xml><?xml version="1.0" encoding="utf-8"?>
<sst xmlns="http://schemas.openxmlformats.org/spreadsheetml/2006/main" count="243" uniqueCount="88">
  <si>
    <t>Precio</t>
  </si>
  <si>
    <t>Ingresos de operación</t>
  </si>
  <si>
    <t>Venta de activo</t>
  </si>
  <si>
    <t>Costos fijos</t>
  </si>
  <si>
    <t>Depreciación</t>
  </si>
  <si>
    <t>Valor libro</t>
  </si>
  <si>
    <t>Utilidad neta</t>
  </si>
  <si>
    <t>Inversión fija</t>
  </si>
  <si>
    <t>Capital de trabajo</t>
  </si>
  <si>
    <t>Valor de desecho</t>
  </si>
  <si>
    <t>Flujo</t>
  </si>
  <si>
    <t>VAN</t>
  </si>
  <si>
    <t>Impuesto (15%)</t>
  </si>
  <si>
    <t>TIR</t>
  </si>
  <si>
    <t>Tasa de Dscto.</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</si>
  <si>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</si>
  <si>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</si>
  <si>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</si>
  <si>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</si>
  <si>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</si>
  <si>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</si>
  <si>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</si>
  <si>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</si>
  <si>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</si>
  <si>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</si>
  <si>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</si>
  <si>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</si>
  <si>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00a134ef-3002-4155-a779-c926a8d151cc</t>
  </si>
  <si>
    <t>CB_Block_0</t>
  </si>
  <si>
    <t>㜸〱敤㕣㕢㙣ㅣ㔷ㄹ摥㌳摥㕤敦慣敤搸㡤㤳戶㈹愵㌵㉤愵㔰〷㌷㑥ㅢ摡〲㈱昸搲㕣㡡ㄳ扢戱㤳㔲〱摡㡣㜷捦挴搳散捣戸㌳戳㑥摣㔶㙡〵㉤ㄷ㜱㤳捡㐵ㄴ捡㐵ㄵ〲挱〳ㄷ㈱敥扣㈰㄰㈰㔴㈴ㅥ攰〱㠹㠷㠲㄰㍣㠰㔰㈴㕥㜸㐰㠲敦㍢㌳戳㍢戳敢ㅤ扢摢ㄶ㕣攴㤳昸昷㤹㜳㥢㜳捥㝦㍤晦㝦挶㌹㤱换攵晥㡤挴摦㑣㜹㘶慥㕤㕣昷〳㘹㑦捣戸昵扡慣〶㤶敢昸ㄳ㔳㥥㘷慣捦㔹㝥搰㠷〶挵㡡㠵㝡扦㔰昱慤㠷㘴愹戲㈶㍤ㅦ㡤ち戹㕣愹愴㙢愸攷㈰晣ㄹ㠹ㅦ㜴昶ㅡ捣〳㉣捤㑣捦㉦㍦㠰㔱ㄷ〳搷㤳晢挷捥㠶㝤て㑦㑥㑥㑣㑥摣㜶挷㠱㍢㈷づ散ㅦ㥢㘹搴㠳㠶㈷て㍢戲ㄱ㜸㐶㝤晦搸㐲㘳戹㙥㔵摦㈶搷㤷摣ぢ搲㌹㉣㤷て摣戶㙣摣㝥攷攴敤㠷づ㤹㜷摤㜵攷㈰㕥㥤㍢㌵㌳扤攰㐹搳㝦㤱挶㉣㜰捡户捦捡慡挵戵㐹改㔹捥昹㠹㤹㘹晣㑦捣ㅦ㑦㜷㑣㉣慥㐸ㄹ昰搵搲㤳㑥㔵晡㍡㍡づ搸㔳扥摦戰㔷戹㜹扡㝤ㄴ㑢慤ㅡ㝥㔰戰㘷㘴扤慥摢昱愸㈵㝢ㅥ㝢㔷㌷搶〷敤㐵改昸㔶㘰慤㔹挱㝡搱㕥挲㐰戵㈱晢㡣㉦㑦ㅢ捥㜹㜹捡戰㘵挱㍥搶戰㙡昹㌰攵晡㙥㡥㠷㐸㑥㑣㉤㝦㘲捡户㘷㔶っ㑦捤挸攷挶㘴戴㍤敡㔵搳㙤㙦散㍥㉥愷慥摥挰㌱㙦敡摥づ㌵㘷つ慦搹㜲扣㝢换㘸昱改ㄹ摣摡扤㝤㘲㡦搲㝤㕥搷扤㡦摡捡㜴㙢㌱㄰搱户摡㔱㉣㐶㉦ㄲ昴ㄳ㤴〸㠸㐰扤㑣㌰㐰㌰〸㈰昲晦〰㤷㈴㍢戲㑡慢ㄸ㕡㘵㔹慢㔴戵㑡㑤慢㐸慤㘲㙡㤵昳㕡㘵㐵慢㔸㕡攵〱慤㜲〱㙤攲㔴敡敦搷愲昴挳扦㍥㝣敤㝤㕦晤搳昴㤷扦晤昰搷ㅦ㝡敥㘷昷て敥㐲愳㝢愳㐹捤㝡挶㐵㤰㕡㡢㡡て㑥ㅣ攰扦捤戹〲㑣㘱ㅥ㌲敦㌰㈷㈷㙢㠷づㄸ户ㄹ〵㉥㉢〳昹㈹㐲ㄹ㐱摢㐱昳㍥换愹戹ㄷㄵ敥慥㥤㌶㝣搹摡戸昱愸㙥摡㙤㌸㌵晦ㄵㅢ㔷㉥〶㐶㈰慦㘹慦㙢つ搲搱㙤ㄱ㙣㈵㝤昵扥敢摡扢㥤㌵敡つ㌹㜵挹ち慢㕦搹㔶㙤㉦㜸敥㜲昷摡愳㥥㝣戰㔹摢㌱愳㈹〸戵㌵㌵㜶挷㉡挳慡㜰㕥㘳㌳㉢慥㉦ㅤ㌵扤㜱㝢挱慡㕥㤰摥愲愴㐸㤴㌵戵搴扤慣㡡戸㝥㝣摥挱㐲挱慤戵ㅢ㤲愵收摤㤷〲㌰戳慣㘱扥慢搲ぢ搶㤷㡣攵扡扣㌲搵㈴㝣㈷㉡昶愵㡡㡦扡搵㠶㍦攳㍡㠱攷搶搳㌵㔳戵㌵〳㤲愶㜶搲慤挹㝣㍥愷㠴〲〴㙥㕦㥦㄰戹㕢扡昳㠲㐲㐴〲挵㘴攴慢搳㘴㌷㜱ㅡ慢挳㉡敡㤲㌴愹扤㝡㤳挱㌸㕦㈵㘳㌲㌸㌰戱㈶敡て扥昴戵㥢っ摢挴摣㑢摢㔸搳㐶愳搵摦扤㈶㥤攰戸攱搴敡搲换搴㝥㠲㌳搲㠷〱ち㤷㈱㄰扡敥ㅥ㔵㥤戸㈴搶ぢㄷ慤㕡戰㔲㕣㤱搶昹㤵〰㘵搰㤰愵ㄲ户戶㈳改㔷愰㐸摦㑤㌰ち㔰㉥攷㡡㝢搸愸㔸㐶捡ㄵ㈸㥤㌲㜸㌹㈵挸搹㉦挵换㠳收㔱慢ㅥ挸㔰㈸て㥢挰㐸愸搵ㄴ晡㠶㐸愲㥥㔱つㄵ挶ㅥ㜳〶㔴㙡㔸㑥戰摥攲摢づ㉥〹㠹㘸㐷ㄶ㙣㍢㔹㐰㔱㤰㤶〷ㄹ扣〶愲㘹㤳〶搹㡤ㄳ㐴㐴㌶挸搰散ㄸ㌹㑤㘴㙣㥦㈱㈳搰㍥㐹㠴㙣㝤愰扢㡣㈰戱㜷ㄲ㈹㍢㜵攵挷ㅤ㘹戶㤱㉤ㅦ㑡戳扤搸㌸晤㑡㠲慢〸慥㈶搸〷㈰晥っ〹㐷㈹㠷㝣㍡改慦挰戳㝥㉤挱㉢〱㈰㥦㜴捡㥣㐸㔴搱㠶摡㡡ㅤ挹㜶㐳戰㤳㤵㔱ㅣ㡡㈲㕡挶㑤㍢㜳挸㔶㠸㡥慣捥敤愱㙢昳㑡挷扥愶㍢㙤㈶㤷㐳㡡捣㘸㥡㕣敢㈶㑤㤳ㅢ挱愶㍤敡慤敢搱㔵ㅦ㈳㜸ㄵ㐰㔹扦㠱㄰捡㠵〶敦搶㉣㝡㥡㤴㉦ぢ戳㈸㌴㠶㝡㔴昰ㄱ㈱昳〸㤰㈱攴㍡㡥㉦㍢㌶㌴捤挱㜱昳㘵㙦㐳敦敦捥摦ㄱ搲摢昴收㡥摥愱扦攸㜹㕡搱㌷㠲扤挴敦扢敡㤸㥢㔰慤扦㠶攰㘶㠰㌶ㅤ挳搳昷昳昵ㄴ㈸戳搸㑥㘰㙥㌷扤㉥捡捡㕤㕡㕦㤵㑡〳つ㥡㑢㠶㜷㕥〶昰㘰㥣㤸㠵㉤散㝡㥥慣攳㔰㕢㔳〵㍣扦㕣㤵㉥昴㡦㝡慥捤昲ㅤㅢ搹㝦㔹㈸㠶㝣㕥敢换戵搹挸ㄹ戶㘶挲攷㤴愰ㅣ敡攰摢扡ぢ㠹㐴愷㌴㜹戱㕦昶昹㜲㐷㤲昴㈰㐹㕥㠷㙤搵㙦〱㠰㤴㄰扦敤㉡㔱昶戳搹敢㔵戳戴挵㑡て㕦挶改愴捤㠷搸㈱㐷〶㐲㠷敤㌴晣〷晥㤰扤㘸搹㑤㘱㌱㘰㉦㐸慦ち摦㠲㔵㤷攵搰㉤㑢㔱戳㈳㉢㕥㈶戲愲慦慦攳㍣㥤攱㕦㔳㜴搲㈶㈵㌲戹㍤戳㌲攳㉣摥㈲㉡扡㈱㈹㔴㌲㕣㐳㑤〹㐴捡㘳摢ㅤㄱ搳㠳㠸戹ㄵㅢ愷ㅦ㈰㤸㈴㌸〸㔰昸ㄵ㈴捤㔶㌷㥥攱戰晥㌵扡戴㉢㤵㕣㠹㘸㔰㉥挲㘷扢ち慢㐳㝣捤ㅢ〸敥〰㘸㌳㝦攸㠰捣㈰㐴㠵昲〴㈱慡㌰㠶㜹搶㤲ㄷ㐹〳扢㑣〴㤶㘶ㅡ㝥攰摡㡣㉣つ㤹戳敥㈹㌷㤸戵晣㔵㐴愲㐶捤㈸㜳摦㡡㜴㐰㕤ㅥ㙣㥦戶㌲㜷㜵㔵搶㜴㜳搱㙤㐰戴㥤㤸摤づ〷㜳㙣〷㙣㐹㜵㌶搷〴㔲㙦攷㘳っ㈱戰搳捡摦㑡㙦散㤶扣摦㍣昴つ户㜶㜴挹ち敡㜲挰っ㤹㡥昹㤲㠹㕤㐴攴愰搶㙦㉥慤㜸㔲捥づ㤹挷㍣慢㔶户ㅣ㐹㘴挰挶㘴戰㙥㑥㥥㐷㤴㘰挱㘵っ搰㜵㠶捣㈵捦㜰晣㔵㠳〱挵昵摤愹㈷ㄵㄶ㈹㤸搳㤶攳攳㌵ち㡢捣て㥢㡢㉢敥㐵㐴㙣ㅢ戶㜳捣㔸昵户〵㔶㐸昴㘱㔲愸ㄱ㥡搰㌴㔱搲㑡扤攲㠷〷昲㕣㡥扣㤷㈷㔰戸捡ㄵ攸㌳捦搰摥戴敢愳ㄸつ敤㜴捥㘹㄰搱愳㘶㘱㕦愶ㄴ㈶愷敡㜷戱捦ㅢ〱敥㌹㜶收㐴㉢㌲昷㠲㘲搶〵㝡昹㌳㘴扣㈲㡢㘶㈰㠴㍥扡㕤㈱愹戰㡣㤴〳づ〴挶昹搴㑥㝥㘵㔳戵㈱昵敤㙡㘵㡦㈲㤲㌴㘸捥ㄹ换戲㡥㜸戴㙤〴扢挲〷㥡戱戶㔱昷愳扡ㄹ搷戶つ㤲ㄶ挹㜲戱㙡㤰㠲愷ㅡ㠱㝢搲㜲㜴ㄳ㐰搱㕦㔴㘴㕣㐲㤱㜱㐹ㄵつ㥡愷ㄹㅡ㔴㜹㡥攵㥥㌷㍣㉢㔸戱慤㙡㠹てっ摦㙤ぢ㥡〴㤳㔳昲挶㈹㤶ㄹ㘳㙤搶晣ㄹ㤸㙣晥〴搰㍤〱㌹捡慤㈳晡㐱戹㥡㈸攲㥦攸搱戱〴〱愳㍣愵晡㥢㌱㕡㐱摤㡥㠰挸㔱改㜲㝣〷攳昲愳㈸〹㠵㄰戱㥥㐱㈲昰ち㈶㠴㍣㕤摣㐵昳㡣㘳〵挰ㅥ㌱㜶搴ち㘶㝤愰ㅣ〰㔹㜵扣扤㐶㘱㌵搱㘹扣愹ㄵ慥敦慣㑡愹㠹敢㍡敢㤳㝡攳搵ㅢ㔴㠷ㅡ㈵愱㐸㌶㙢愴㌴换〶㜳摣㑥慡㐶㈸挵ㅤ㙢ㅢ㤱攵㌶㙤敤㍢愵挸ぢ㔰㑣㡡㘶㜲晡㕢ㄴ愱㈰搰ㅢ改㈸晡散戳挹㈳ㄱ戱愱つ㔰愶㥥ち换㠶愲㤰攰〹㕣㍢愹挹㜲昴〴晥摥ㄵ㘵攷ㅢ㐱慡挶戸㌴ㅡ搵㑣搵敢昳づ慣㠴慡攱搵戶〹㑢㘳㙤愱㠶㔱摣搹慢昶て户㌷挱㠸ㄱㅢ㌲㉣㤲攱〷〶ㅢ㠲戹ㄲㄱ㔵㕡㘷㐳摣敡㘶㜱㠹㑦㈷愵攱㈸っ㉣〶戵㔹戹愶捣戰㤶㈵㍦慡㍡㌴㑦㡢㑡㡥敡收搴戲て㤵ㅥ㔰㡥㐷㌹挵攰扡㜹㥡㙥㈹㕣㘲㠰搸㡤㜲ぢ搵〰愱摤收〰㍣ㄹ㙣ㅦ散㘰㐷挲搰〹慤㌳㑡搰㘲〶攱愶ㄷ㐱摥改ㄱ愳㄰愴愶㑡㝦㍦㈲㍥晤ㄴ搳㔷㡥攴攲㑣挴㐴っ㜷㘵㔸て㐰㙥㌲㌲㐹㉥ㅡ㡤〳收愱㘴㔳㐲㙢㌰㉥愳㠹㌱㐴㤳捦ぢ㜰㡢㠷戱慣㘱戲㑤ㅤ昷摣〲ぢ摡戴扥扥换㍣攱㔴敢㡤㥡㔴慡㌸㤶搵㑡㈳㙦ぢ㝣愹㉢㠰㈱㌷㘵散㑢戴㈹㈷㜰㤴攲㤲㠹愴摥敤㙥晤〸扡㉢㈱㠷㌱㐲搵挷〰㘴㠶㕢㑥〵挴㍡敥㈹搰㍥摣摤扡挰愰㉥捦㐱愴㜵ㄴ㔱㤶捤攱㍥㕥㌳㡡慣戸㉤搱㙣捥㥤㜳㘹戳㈷㡡㡥㕢㘱搱戶挰ㄱ搶ㄹち扣㘲ㄱ挶㐸㡦摣挱㐱㜲㤷愳攸敥攵㐷搵㘳敥㌲㔰愱㌰㈰ㄸ攳攵㈹㈸㠷㕤〵㈳搱攰搶㕡㔶户㘰昴㤷㤶户㍥〵㈰ㄸ〶愶㐱㡢㤶愱㠱㌳㠳晣收〶捥昵㘸㤵ㄱ㈱㑤〶㔳ㄹ愳ㅣ㠵挳ㅥ㐸〳㌷昱㈰扤攴㐲〹〵㝢搴挵戰昸㙥攲戸㡤㈳㤰敢㕤搹㔶戸㘰〴戸晥攲散㙢㉢㥥慡搵㘸敥挲㍦户㉤戰㡡慢ㅢ愱㌹扡愷敤㔲㤶㕡ㄳ敤扢ㅢ摢㉡愲换㠲〷㘷㈷㡥ㅢ㐱㜵㘵㌱㔸て㉦㙥昵㑡ㄲ㠵ㅦ挱ㅦ戱攱摢㘹㌳攷ㅤ㕥㐴㕤攳摥㤷㉦㌸敥㐵㐷捤慢攰昳搶ㅦ㈸〴㔷㈸晢㌹挹㜲敥摦昸愷㤲㤶㉢晣㄰㈳㙥㘵摡ㅣ愰攵㈰攱㌸㉡㠵搲㘰っ昹っ㍡㠱敤摥扣㌵㐰㍡搹搳㐶㈷㑡㄰散㄰㡡㜳晥㐵㈳ㄴ昱〳愰㤵挴ㄲㅥ挹戱攷㕦〲敢㡢敦愳㠴〸挷㜳㈴㐶ち慦㐲㉥〳㜵㑡㤰㐷㔷㍣㜸㈱攴晦〷㑢㌱㌷㙦挸㑥晦〵㘶ㄶ摦㙢㐷搱㜵㐴搱㜷㍢㔰㈴㜸つ㐴昱敦㍤挸挴愹挰昰散昳ち㠴㜳㑤㍢〷搰㤷晣挲敦晦昰〰㍡ㄷㄱ㠷戲搱㄰㙡扢〹捦㑤ㄳ愱慦挳㐴㘰昰㕥㤹〸㈷㤱ㄱ㡣攲㠷㈶㐲攴〳㤹㐷挱收㈶〲㘳㝢ㄹ㠶㘰㈲搴㥡㜰㙢昰〴㜶愵㑤晦搸㜱㕣扣㤵㍥攲昹㔰㕡晥っ㍣㔲㔷㜵ㄶ㉦ㄸ㥥㘱敦㔳攵挷㍣〹㘵收㉤攱㈶户敡挲ㅥ搷㙣㔸愳㍡㙤攰慢㠸扤散㍢晥㤴慤摤㕦〷愶挲ㄴ扡敦㐵㐹ㄴ㕦㠰愷㐴昰摣㤰㝢㜸捦搷㡥晤攱愱挷㡦昰戶㕡㐴慢㠵㕢㤰敦㈵㘴㑦㝢〲㐱摤挴㐵㤱扤晣㌰攷㈴㍥㔱戲㔶敢㜲摡昰㤴ㄵ攴敢㜶㥣つ〹㉦㐱㤸㈱昱㙤〷ㄳㄳ昷ㅥ㐲ㄳ㜳愲捤摤愹㍥㙣㔲㉥挲㠹挴挴㤵㑦㉦づㅢ㡡慥㡡慣㐷㙢戳昰つ愸愲攷㌹㤱戴㤵挸㔳㈷㤳㄰㕦㙦搷㜵㠷愸敢挲㠳っ挳晥戱㤴㐲晣㠱ㄴ㤲㍣挸昰㐲㠰㤲㔲愷㤱㈹摣ち㤰ㄱ㔹㙢て昱搲ㅦ戰㈳〴㘴昳搲㕦㡦ㅦ戱㘰ㄷ㠱挵搸ㄷ摦敢㠹㤶戶㘸慣㥡ㄸ慡㔵㌶捤㈲㌲敡昰挲㠲挹戸㌴㘵改ㅣ㐴改㤶摤㔱㝣挹㤰ㅤ〶摥㐲挶㉥搸昴戵㤵敤扢㥤〶㙥㝥㐰捦ㄴ㤵挲㜰㜶戳ㄸ〷㔲ㄵ愳ぢ㥢㤶挳㈲挲攱㌰摢散㌴㄰㔵㐱㘷㌹晢㜰㉡㐵昰㡦㕦ち戱㝥扣㌵昴摥昶ㅡ敡㌸愷ㅦぢ攴て散慦敢㌲ㄸㅢ㙦㈵挷㐰挲㙥愹㔵㈹扣ㅥ㝥〶㕤戸攸㥣搰㕢㔹昵㉣づ攱㔷捣㔹㝤㕡㠷晥㘷昴㕡㜱搶㔹昶㘶ㄸ㍢愵晦摦㡥㠲㑤昵扦㘰散㑤㈱昲晥㈸挳㠷〲攳㈷㥢㠶㙣戸㈳昰㙣㈳㜸愳づ挶扡捡㌲攴ㅤ收ㄶ昱昱㙡㔸慤㈴㌸晣㕥昹昶慢ㄱ捤扥戴㙤〷扡ち㐰挶㠶ち㕦㠲〸敡摡㍦㉤户攲搳㙤昱ㅤ攸戸攷愴㔵昵㕣摦㌵㠳戱㐵〴㝤挷昸敤㤹〹㥢㘷㑡㝣戱㕤愸摤㠸㥤ㄸ㝣ㄷ晡㥣㥡㠷挰㍥㈵㠳ㄷ㉢ㄶ挹挸挲搶㈲ㄹ晣づ㘹㈴ㄱ㕥愲㜶昰慦㌰敦㙤ㄸ㜵㝣扡㍡て㕦㘷挰愲㙤愱散㐲㡦㜳晢つつ㙥ㅤ敥㘸扤つ晥㈰㔹㥦㐰㜰㑣㉤攱ㅤ敦攲扥戶敦㐱扡㙤戴㌶㥦㉤㝢昳戹㤵ぢ捦〰愷㕢㝢㑢㥡㘴昸㑥㝥㤱㕣搶㉢㠴戸戴㝦〴扦户敥愰攵㘸愳愰昳攸㠳㙥㍡挲挶敢㜰㥦㙤㈱晡㝤づ㕤挵ㄴ〱㝥㜴㈳捡昰㐱搰换㐷㔶ㄴ㥦挳戲挸〰挸攷㡡㔵㠰敥㔴晤昴㐶㔴㍤ㄲぢ㘴挱㌳〶挹戱㉣㍥㠳㠶摣慥㜰搹㘰〹㉥㕢愸戳〴昲㝡摣〳昹㥣攰㔹㐲㑤攴㔳攸搰㥣㠸㠵搲敥ㄳ昹攴㐶ㄳㄱ戴〲搴㐲㤳攳㡦挴㕡㐴慦愳㕡户〹ㅣ〲ㄷ㘰㤸㘲㤱戲愶ㄸ㠶ㄶ扥㑦捣㈰晤㍡晡晤摣㤱㕦㍤换昴户㈳㐲〹㐲㔴愵㈷㑦㐱愸㈶晦搱攴攴㍤㤴㜶㥦晣㠷㌷㥡晣〸㘵㈴㘷愲〷〰㐳㝤愲㠲㕦㙡㌱つ㘴戸㡦晣ㄱ攷〸昰㤳㥡挵㠸㠱ㄲ搵昷㈲㌲攸换つ㔷慤㉥㈱ㄳ昷㉤㜰晤ㄹㅦ昷㈸晢㠸ㄷ㈱改换㈹㠶捥搸㘲愸ㄵ㑢㜶攴㠵摤ㄶ戲〱㑢攲搷戲㕤㐵㝡戱挷〸扦㜸㕦㡣㤸攳挷攳㉦愷戴㈸收〴挲〸㉤㔲搲て㌷㔲扣㌷㙥晣捤敦戴㕣愶愸㐰〲昵㠴㡤㐹㘷慡昱ㄳ㜱攳㠳昸㉡㑢戵挹昱〶〱搳㜳㜱㘳搲愳㙡晣㜸摣昸慦〷昷㌵ㅢ挷㜴ㄸ㡥㕣㈰㤱㘴搸扡捡晡㑦㝣愱㍤㡣收〵㤳晡㜳挰っ㡢㈹㌹㔵攸戸慥㌴攸㈰㉥㠳㜸昸㐶㝡づ㜷㥢㜰〵〴㐲㌶晣㔳〹㈷㜰攷㘹搶〸っ㝣〲扤㠶㘰戳愷慢㈷㜶㉥㥡昳ㅥち晡捤ㄳ㍥捥㔴戵㙤㐵㈲㌰〷昲攱晥㙥攲㤴捦㌰ㅤ㕢晢ㄱ〷挹㌴摥㈱改㑤㜹愸挰㑡㕥扣㍢挶㙣敥戱ㄶ捤攸㡦〲㌹㤰㡥㠰捣攸㡦〱㠶㠱ㄸ摥㔶捥㡤㤰晦ㄵ㜳扦㥢ㄵ敦㈱㜸ㅣ愰㉣挸散愴㠳攲ㄳ〰㝢㘱愵攲㑦㔵昸㘳㌵㌹戶敡挹㌵晣改㡢㥦㝣换搱挴㐳昱㉢㤳挴愴扦㡦摤摥て搰〷㈷慥㠸㐸戱慣㝦〰㈵挹㔷㔳㝣愸㔷㝦㤰ㄵㅦ㈲昸㌰㐰戹挰㈹㙦㜹敦戸戲ㅥ昵搷㐷搰㔵㍣㐶㠰ㅦ晤愳㔱㠶て〵敥挶㥢扡㕢捣㍣㄰挷㥦昷㈳攰㤹晡㡥晦㙥㝣㤷扦捥㐵昷攱捦㤲ㄴ㤴㜹㥦搷摥搸摢㔸㘴〵㕡收敡㘷ㄵ㥢晤〲挶攱扡㕡㜱ㄴ㡥㐸搵㔲搲㡡㠲㔸攷㠲㠵㡢㌷昰㉤㠷㔵㠵㄰愴〴㔵攱㐴ㄵ㐷㔰愰㝦㡣㑤㠹㘳攲㐹晦㌸㥦㠸㕡戵㠹㥦㠸㌲㝣㄰挴慢敡晥㐰搴㍤㝥㈱㜱慤㉡慣戶ㄷㄲ晦慡㘲㈵昹挲愷㌸㤸㐲ㄶ㌲㘹摤㐴愴㈹ㅡ晡っ㌲㐳㝤挳㥣摢㝤昸搱㉥㠹敡戹摡戹㜳晦ㅣ捥㡦㕤㤳㝦晢㕢〷㥦㝡敥㤷㝦㝣昲㌷敦㍣晣㤷㝦㍤晤昴㙦晥昴攴戳晦晡搱昲攱㥦㍦昳捣㑦敦昹晣戳㝦摣㙤㝥㐱晢捥㍦攷扥昰挸攴㠵㐷ㅥ㌴捦摣㜲散㤱晢ㅦ戸㜷㜲攱㡡昱扥扥晥晥㥢㐷㝦㜱昵㙢㐷ㅥ㝢昰㝢攲挷扦扢捡ㄱ㙡戹㜸㐱㝡ㅡ㕣戶㥡挶㘷㤱挱㌴㌸攳㤷㜴ㅡ㕣慥摡愸攵㘸愳愶㔱㔰㠲㘷㠳ㄳ㔰ㄵ㐶扡㘲攰㍦㈸㔹户㤸</t>
  </si>
  <si>
    <t>Decisioneering:7.0.0.0</t>
  </si>
  <si>
    <t>0bef34fc-3957-459c-928e-4196eb2e0610</t>
  </si>
  <si>
    <t>CB_Block_7.0.0.0:1</t>
  </si>
  <si>
    <t>Periodo</t>
  </si>
  <si>
    <t>Utilidad Bruta</t>
  </si>
  <si>
    <t>Cantidad (Unidades)</t>
  </si>
  <si>
    <t>Primer año</t>
  </si>
  <si>
    <t>Segundo en adelante</t>
  </si>
  <si>
    <t>Costo Variable</t>
  </si>
  <si>
    <t>%Sensibilización</t>
  </si>
  <si>
    <t>Cuarto año en adelante</t>
  </si>
  <si>
    <t>COSTO VARIABLE</t>
  </si>
  <si>
    <t>PRECIO</t>
  </si>
  <si>
    <t>VARIABLES A SENSIBILIZAR</t>
  </si>
  <si>
    <t>CANTIDAD VENDIDA</t>
  </si>
  <si>
    <t>% SENSIBILIZACIÓN</t>
  </si>
  <si>
    <t>Costo variable x Unidad</t>
  </si>
  <si>
    <t>Precio x Unidad</t>
  </si>
  <si>
    <t>SUPUESTOS ESCENARIO PESIMISTA</t>
  </si>
  <si>
    <t>BASE PESIMISTA ($)</t>
  </si>
  <si>
    <t>VARIACIÓN: 0%</t>
  </si>
  <si>
    <t xml:space="preserve">PRECIO </t>
  </si>
  <si>
    <t>Crecimiento Anual</t>
  </si>
  <si>
    <t>8cb85306-8689-4960-ab91-2493dc5ff9bf</t>
  </si>
  <si>
    <t>㜸〱敤㕣㕢㙣㈴㔷㤹敥㔳㝤㜱㔷摢ㅥ㍢攳㤹㈴ㄳ㐲㘲挸㤵㜸搶ㄹ㑦㌲㈴㠱㥤ㅤ㝣挹㕣㠲㘷散㡣㍤ㄳ㄰㡢㝡捡摤愷挶㤵改慡㜲慡慡㍤攳㙣愴㐴㙣㈰扢㈲㠰挴㑤〴挲㐵ㄱ㡡挴ぢㄷ㈱㠵敢ぢ〲㠹搵㉡㐸㍣㠴㠷㤵昶㈱㈰戴晢〰㐲㈳挱〳て㐸散昷㥤慡敡慥敡㜶㤷㥤㑥戲㌸挸㘷挶扦㑦㥤㕢㥤㜳晥敢昹晦㔳捥㠹㕣㉥昷㔷㈴晥㘶㉡㌰㜳攳搲㠶ㅦ㐸㝢㜲搶㙤㌴㘴㉤戰㕣挷㥦㥣昶㍣㘳㘳摥昲㠳㍣ㅡ㤴慡ㄶ敡晤㘲搵户ㅥ㤷攵敡扡昴㝣㌴㉡收㜲攵戲慥愱㥥㠳昰㘷㌴㝥搰搹㙢愸〰戰㍣㍢戳戰昲㈸㐶㕤ち㕣㑦ㅥㅣ㍦ㅦ昶㍤㍡㌵㌵㌹㌵㜹捦㝤㠷敥㥦㍣㜴㜰㝣戶搹〸㥡㥥㍣敡挸㘶攰ㄹ㡤㠳攳㡢捤㤵㠶㔵㝢扦摣㔸㜶㉦㐹攷愸㕣㌹㜴捦㡡㜱敦晤㔳昷ㅥ㌹㘲㍥昰挰晤㐳㜸㜵敥捣散捣愲㈷㑤晦つㅡ戳挸㈹摦㍢㈷㙢ㄶ搷㈶愵㘷㌹ㄷ㈷㘷㘷昰㍦㌱㝦㍣摤㌷戹戴㉡㘵挰㔷㑢㑦㍡㌵改敢攸㌸㘸㑦晢㝥搳㕥攳收改昶㜱㉣戵㘶昸㐱搱㥥㤵㡤㠶㙥挷愳㤶敤〵散㕤挳搸ㄸ戲㤷愴攳㕢㠱戵㙥〵ㅢ㈵㝢ㄹ〳搵㠷敤㜳扥㍣㙢㌸ㄷ攵ㄹ挳㤶㐵晢㐴搳慡ㄷ挲㤴换摦ㄱて㤱㥣㤸㕡晥攴戴㙦捦慥ㅡ㥥㥡㤱捦㡤挹㘸㝢摣慢愵摢摥搲㝢㕣㑥㕤扤㠱㘳摥搶扢ㅤ㙡捥ㅢ㕥慢攵㐴敦㤶搱攲搳㌳戸扢㜷晢挴ㅥ愵晢扣慢㜷ㅦ戵㤵改搶㘲㌰愲㙦戵愳㔸㡣㕥㈲ㄸ㈰㈸ㄳ㄰㠱㝡㠵㘰㤰㘰〸㐰ㄴ晥〸㉥㐹㜶㘴㤵㔶㌵戴敡㡡㔶慤㘹搵扡㔶㤵㕡搵搴慡ㄷ戵敡慡㔶戵戴敡愳㕡昵ㄲ摡挴愹㍣㌰愰㐵㈹晦摤㕢敦㍣㍤晤捡晢㕥戲㥦晤摤㥦捡㐷昶て敤㐱愳㠷愳㐹捤㜹挶㘵㤰㕡㥢㡡て㑦ㅥ攲扦慤戹〲㑣㘱ㅥ㌱敦㌳愷愶敡㐷づㄹ昷ㄸ㐵㉥㉢〳昹㈹㐲ㄹ㐵摢㈱昳ㄱ换愹扢㤷ㄵ敥㙥㥣㌱㝣搹摥戸㠹愸㙥挶㙤㍡㜵晦㙤㥢㔷㉥〵㐶㈰㙦攸慣㙢て搲搵㙤〹㙣㈵㝤昵扥㥢㍡扢㥤㌷ㅡ㑤㌹㝤挵ち慢摦摥㔱㙤㉦㝡敥㑡敦摡攳㥥㝣慣㔵摢㌵愳㘹〸戵㜵㌵㜶搷㉡挳慡㜰㕥攳戳慢慥㉦ㅤ㌵扤〹㝢搱慡㕤㤲摥㤲愴㐸㤴㜵戵搴晤慣㡡戸㝥㘲挱挱㐲挱慤昵㜷㈶㑢捤〷慦〴㘰㘶㔹挷㝣搷愴ㄷ㙣㉣ㅢ㉢つ㜹㙤慡㐹昸㑥㔴ㅣ㐸ㄵㅦ㜷㙢㑤㝦搶㜵〲捦㙤愴㙢愶敢敢〶㈴㑤晤戴㕢㤷㠵㐲㑥〹〵〸摣㝣㕥㠸摣㕤扤㜹㐱㈱㈲㠱㘲㌲昲昵㘹戲㥢㍣㡢搵㘱ㄵつ㐹㥡搴㙥摤㘲㌰捥㔷挹㤸っづ㑣慣㠹晡㠳㉦扤㜳㡢㘱㕢㤸㝢㜳ㅢ㙢摡㔸戴晡〷搷愵ㄳ㥣㌴㥣㝡㐳㝡㤹摡㑦㜰㐶晡〸㐰昱㉡〴㐲捦摤愳慡ㄳ㔷挴㐶昱戲㔵て㔶㑢慢搲扡戸ㅡ愰っㅡ戲㕣收搶㜶㈵晤ㅡㄴ改㝢〹挶〰㉡㤵㕣㘹ㅦㅢ㤵㉡㐸戹㈲愵㔳〶㉦愷〴㌹晢愵㜸㜹挸㍣㙥㌵〲ㄹち攵ㄱㄳㄸ〹戵㥡㐲摦㌰㐹搴㌳㙡愱挲搸㘷捥㠲㑡つ换〹㌶摡㝣摢挵㈵㈱ㄱ敤捡㠲ㅤ㈷ぢ㈸ち搲昲㈰㠳搷㐰㌴ㅤ搲㈰扢㜱㠲㠸挸〶ㄹ㥡ㅤ㈳愷㠹㡣敤㌳㘴〴摡㈷㠹㤰慤て昵㤶ㄱ㈴昶㙥㈲㘵愷㥥晣戸㉢捤㌶戳攵㐳㘹戶ㅦㅢ愷㕦㑢㜰ㅤ挱昵〴〷〰挴晦㐰挲㔱捡㈱㥦㑥晡摢昰慣摦㐸昰㜶〰挸㈷㥤㌲㈷ㄲ㔵戴愱戶㘳㐷戲摤㌰散㘴㘵ㄴ㠷愲㠸㤶㜱换捥ㅣ戶ㄵ愲㈳慢㜳㘷攸摡㠲搲戱户昷愶捤攴㜲㐸㤱ㄹ㑤㤳㙢摤愲㘹㜲㈳搸戴㑦扤㜵㌳扡敡攳〴敦〰愸攸敦㈴㠴㜲愱挱扢㍤㡢㥥㈶攵㕢挲㉣ち㡤愱㍥ㄵ㝣㐴挸㍣〲㘴〸戹慥攳换慥つ㑤㜳㜰挲㝣换摢搰〷㝢昳㜷㠴昴づ扤戹慢㜷攸㉦㝡㡤㔶昴㉤㘰㉦昱摦㍤㜵捣㙤愸搶㙦㈷戸〳愰㐳挷昰昴晤㕡㍤〵捡㉣戶ㄳ㤸摢㑢慦㡢戲㜲㤷㌷搶愴搲㐰㐳收戲攱㕤㤴〱㍣ㄸ愷收㘰ぢ扢㥥㈷ㅢ㌸搴搶㔵〱捦㉦搷愵ぢ晤攳㥥㙢戳㝣搷㐶昶摦ㄲ㡡愱㔰搰昲戹づㅢ㌹挳搶㑣昸㥣ㄲ㤴㐳ㅤ㝣㑦㙦㈱㤱攸㤴㈶㉦昶换㍥㕦敥㑡㤲㍥㈴挹扢戰慤晡㕤〰㤰ㄲ攲㔷㍤㈵捡㐱㌶晢〷搵㉣㙤戱搲挳㤷㜱㍡改昰㈱㜶挹㤱挱搰㘱㍢〳晦㠱㍦㙣㉦㔹㜶㑢㔸っ摡㡢搲慢挱户㘰㌵㘴㈵㜴换㔲搴散捡㡡户㠸慣挸攷扢捥搳ㄹ晥㌵㐵㈷ㅤ㔲㈲㤳摢㌳㉢㌳捥攲㙤愲愲ㅢ㤲㐲㈵挳㌵搴㤲㐰愴㍣戶摤ㄵ㌱㝤㠸㤸扢戱㜱晡㈱㠲㈹㠲挳〰挵㕦㐰搲㙣㜷攳ㄹづㅢ㔸愷㑢扢㕡捤㤵㠹〶攵㈲㝣戹愷戰㍡挲搷扣㥢攰㍥㠰づ昳㠷づ挸っ㐲㔴㈸㑦㄰愲ち㘳㤸攷㉤㜹㤹㌴戰挷㐴㘰㘹戶改〷慥捤挸搲戰㌹攷㥥㜱㠳㌹换㕦㐳㈴㙡捣㡣㌲㡦慣㑡〷搴攵挱昶改㈸㜳搷搶㘴㕤㌷㤷摣㈶㐴摢愹戹㥤㜰㌰挷㜶挰㤶㔴㘷㜳㑤㈰昵㜷㍥挶㄰〲㍢慤晣慤昴挶㙥换晢捤㐳摦㐸㝢㐷㤷慤愰㈱〷捤㤰改㤸㉦㥢搸㐵㐴づ敡〳收昲慡㈷攵摣戰㜹挲戳敡つ换㤱㐴〶㙣㑣〶敢收攵㐵㐴〹ㄶ㕤挶〰㕤㘷搸㕣昶っ挷㕦㌳ㄸ㔰摣搸㥢㝡㔲㘱㤱愲㌹㘳㌹㍥㕥愳戰挸晣㠸戹戴敡㕥㐶挴戶㘹㍢㈷㡣㌵㝦㐷㘰㠵㐴ㅦ㈶㠵ㅡ愱〹㑤ㄳ㘵慤摣㉦㝥㜸㈰捦攵挸㝢〵〲㠵慢㕣㤱㍥昳っ敤㑤扢㍥㡡搱搰㑥攷㥣㠶㄰㍤㙡ㄵ收㌳愵㌰㌹㔵㝦㠰㝤摥〳昰搰㠹㜳愷摡㤱戹搷ㄵ戳㉥搲换㥦㈱攳ㄵ㔹戴〲㈱昴搱敤〹㐹㠵㘵愴ㅣ㜰㈰㌰捥愷㑥昲慢㤸慡つ愹㙦㑦㍢㝢ㅣ㤱愴㈱㜳摥㔸㤱つ挴愳㙤㈳搸ㄳ㍥搰㡣戵㡤㠶ㅦ搵捤扡戶㙤㤰戴㐸㤶㑢㌵㠳ㄴ㍣摤っ摣搳㤶愳㥢〰㡡晥愲㈲攳ち㡡㡣㉢慡㘸挸㍣换搰愰捡㜳㉣昷愲攱㔹挱慡㙤搵捡㝣㘰昸㙥㐷搰㈴㤸㥣㤲㌷㑥戱捣ㄸ敦戰收捦挱㘴昳㈷㠱敥㐹挸㔱㙥ㅤ搱て捡搵㐴〹晦㐴㥦㡥㈵〸ㄸ攵㈹搵晦ㄱ愳ㄵ搵敤〸㠸ㅣ㤵慥挶㜷㌰慥㍥㠹㤲㔰〸ㄱ敢ㄹ㈴〲慦㘰㐲挸搳挵㕤㌲捦㌹㔶〰散ㄱ㘳挷慤㘰捥〷捡〱㤰㔵挷摢ㅢㄴ㔶ㄳ㥤㈶㕡㕡攱收敥慡㤴㥡戸愹扢㍥愹㌷㙥摤愴㍡搴㈸〹㐵戲㔵㈳愵㔹㌶㤹攳㑥㔲㌵㐲㈹敥㔸摢㠸㉣户㘹㝢摦㈹㐵㕥㠷㘲㔲㌴㤳搳晦㐹ㄱち〲扤㤱㡥愲捦㍥㥢㍣ㄲㄱㅢ摡〰ㄵ敡愹戰㙣㌸ち〹㥥挲戵㤳扡慣㐴㑦攰敦㍤㔱㜶愱ㄹ愴㙡㡣㉢㘳㔱捤㜴愳戱攰挰㑡愸ㄹ㕥㝤㠷戰㌴搶ㄶ㙡ㄸ挵㥤晤㙡晦㜰㝢ㄳ㡣ㄸ戱㈱挳㈲ㄹ㝥㘰戰㈱㤸㉢ㄱ㔱愵㜵㌶捣慤㙥ㄵ㤷昹㜴㕡ㅡ㡥挲挰㔲㔰㥦㤳敢捡っ㙢㕢昲㘳慡㐳敢戴愸攴愸㙥㑥慦昸㔰改〱攵㜸㤴㔳っ慥㥢㘷改㤶挲㈵〶㠸摤㈸户㔸ぢ㄰摡㙤つ挰㤳挱捥挱づ㜶㈴っ㥤搰㍡愳〴㉤㘵㄰㙥㝡ㄱ攴㥤㍥㌱ち㐱㙡慡昴㠷㘳攲㡢捦㌱㝤攳㔸㉥捥㐴㑣挴㜰㔷㠶昵〰攴㈶㈳㤳攴愲戱㌸㘰ㅥ㑡㌶㈵戴㠶攲㌲㥡ㄸ挳㌴昹扣〰户㜸ㄸ换ㅡ㈱摢㌴㜰捦㉤戰愰㑤ㅢㅢ㝢捣㔳㑥慤搱慣㑢愵㡡㘳㔹慤㌴昲㡥挰㤷扡〲ㄸ㜲㔳挶扥㐴㥢㜲ち㐷㈹㉥㤹㐸敡摦敥搶㡦愱扢ㄲ㜲ㄸ㈳㔴㝤っ㐰㘶戸攵㔴㐰慣敢㥥〲敤挳扤敤ぢっ敡昲ㅣ㐴㕡㔷ㄱ㘵搹㍣敥攳戵愲挸㡡摢ㄲ捤收摤㜹㤷㌶㝢愲攸愴ㄵㄶ敤〸ㅣ㘱㥤愱挰㉢㤵㘰㡣昴挹ㅤㅣ㈴㜷㌵㡡敥㕥㝤㔲㍤收慥〲ㄵち〳㠲㌱㕥㥥㠲㜲搸㔵㌰ㄲつ㙥慤㙤㜵ぢ㐶㝦㘹㜹敢搳〰㠲㘱㘰ㅡ戴㘸ㄹㅡ㌸戳挸㙦㙤攰摣㡣㔶ㄹㄱ搲㘴㌰㤵㌱捡㌱㌸散㠱㌴㜰ㄳて搲换㉥㤴㔰戰㑦㕤っ㡢敦㈶㑥搸㌸〲戹摥戵ㅤ㠵㡢㐶㠰敢㉦捥㠱㡥攲改㝡㥤收㉥晣㜳㍢〲慢戸扡ㄱ㥡愳晢㍡㉥㘵愹㌵搱扥扢愵愳㈲扡㉣㜸㜸㙥昲愴ㄱ搴㔶㤷㠲㡤昰攲㔶扦㈴㔱晣㌱晣ㄱ㥢扥㥤㌶㜳挱攱㐵搴㜵敥㝤攵㤲攳㕥㜶搴扣㡡㍥㙦晤㠱㐲㜰㠵㜲㠰㤳慣攴晥㡡㝦㉡㘹戹攲㡦㌰攲㜶愶捤〱摡づㄲ㡥愳㔲㈸つ挶㤱捦愰ㄳ搸敥慤㕢〳愴㤳㝤ㅤ㜴愲〴挱㉥愱㌸ㄷ摦㌰㐲ㄱ㍦〴㕡㐹㉣攱㤱ㅣ㝢晥㈲㔸㕦晣〰㈵㐴㌸㥥㈳㌱㔲㝣〷㜲ㄹ愸㔳㠲㍣扡攲挱ぢ㈱㝦㍦㔸㡡戹㜹㔳㜶晡㝦㘰㘶昱晤㑥ㄴ摤㐴ㄴ㝤慦ぢ㐵㠲搷㐰ㄴ晦㍥㠴㑣㥣㡡っ捦扥愶㐰㌸搷戴㝢〰㝤搳㉦晣晥つて愰昳ㄱ㜱㈸ㅢつ愱戶摢昰摣㌲ㄱ昲㕤㈶〲㠳昷捡㐴㌸㡤㡣㘰ㄴ㍦㌴ㄱ㈲ㅦ挸〲ち戶㌶ㄱㄸ摢换㌰〴ㄳ愱搶㠴㕢㠳㈷戰㙢㙤晡挷㑥攲攲慤昴ㄱ捦㠷搲昲㘷攱㤱扡慥扢㜸搱昰っ晢㠰㉡㍦攱㐹㈸㌳㙦ㄹ㌷戹㔵ㄷ昶戸㘱搳ㅡ搵㘹ㄳ㕦㐵散㘵摦昵愷㙣敦晥㍡㌰ㄵ愶搰㝤㉦捡愲昴㍡㍣㈵㠲攷㠶摣扦散晢收㠹㕦㍦晥昴㌱摥㔶㡢㘸戵㜸ㄷ昲晤㠴散㘹㑦㈰愸㥢戸㈸戲㥦ㅦ收㥣挶㈷㑡搶㕡㐳捥ㄸ㥥戲㠲㝣摤㡥戳㈱攱㈵〸㌳㈴扥㥤㘰㘲攲摥㐳㘸㘲㑥㜶戸㍢搵㠷㑤捡㐵㌸㤹㤸戸昲改挵㘱㐳搱㔳㤱昵㘹㙤ㄶ扦つ㔵昴ㅡ㈷㤲戶ㄲ㜹敡㘴ㄲ攲㕢㥤扡敥〸㜵㕤㜸㤰㘱搸㍦㤶㔲㠸㍦㤰㐲㤲〷ㄹ㕥〸㔰㔲敡㉣㌲挵扢〱㌲㈲㙢㥤㈱㕥晡〳㜶㠵㠰㙣㕤晡敢昳㈳ㄶ散㈲戰ㄸ晢攲晢㍤搱搲ㄶ㡤㔵ㄳ㐳戵捡愶㔹㐲㐶ㅤ㕥㔸㌰ㄵ㤷愶㉣㥤挳㈸摤戶㍢㡡㉦ㄹ戶挳挰㕢挸搸㐵㥢扥戶㡡晤愰搳挴捤て攸㤹㤲㔲ㄸ捥㕥ㄶ攳㐰慡㘲㜴㘱搳㑡㔸㐴㌸ㄲ㘶㕢㥤〶愳㉡攸㉣攷〰㑥愵〸晥昱㑢㈱搶㑦戴㠷摥摦㔹㐳ㅤ攷っ㘰㠱晣㠱晤㜵㔳〶㘳攳慤攴ㄸ㐸搸㙤戵㉡㠷搷挳捦愱ぢㄷ㥤ㄳ㝡㍢慢㥥挵ㄱ晣㡡㌹㉢慦㜵改㝦㐶慦ㄵ㘷㥤㘷㙦㠶戱㔳晡晦〳㈸搸㔲晦ぢ挶摥ㄴ㈲㍦ㄸ㘵昸㔰㘴晣㘴换㤰つ㜷〴㥥㙤〴㙦搴挱㔸㔷㔹㠶扣挳摣ㄲ㍥㕥つ慢㤵〴㠷摦慢搰㜹㌵愲搵㤷戶敤㘰㑦〱挸搸㔰昱㐵㠸愰㥥晤搳㜲㉢㍥摤㤶㍥㠴㡥晢㑥㕢㌵捦昵㕤㌳ㄸ㕦㐲搰㜷㥣摦㥥㤹戰㜹愶挵搷㍢㠵摡㉤搸㠹愱て愳捦㤹〵〸散㌳㌲㜸愳㘲㤱㡣㉣㙣㉦㤲挱敦㤰㐶ㄳ攱㈵㙡〷晦ㅡ昳攱愶搱挰愷慢ぢ昰㜵〶㉣摡ㄱ捡㉥昴㌸㜷摥搰攰搶攱㡥搶晢攱て㤲㡤㐹〴挷搴ㄲ㍥昴㘱敥㙢攷ㅥ愴摢㐶㙢昳搹戲㍦㥦㕢愵昸〲㜰扡扤户愴㐹㠶敦攴ㄷ挹ㄵ扤㑡㠸㑢晢挷昰㝢晢づ㕡㡥㌶〶㍡㡦㍥攸愶㈳㙣愲〱昷搹㌶愲摦ㄷ搰㔵㑣ㄳ攰㐷㌷愲っㅦ〴扤㝣㘴㐵昱ㄵ㉣㡢っ㠰㝣慥㔴〳攸㑤搵捦㙦㐶搵愳戱㐰ㄶ㍣㘳㤰ㅣ㉢攲㑢㘸挸敤ち㤷つ㤶攰戲㠵㍡㑢㈰慦挷㍤㤰捦〹㥥㈵搴㐴扥㠰づ慤㠹㔸㈸敤㍤㤱捦㙦㌶ㄱ㐱㉢㐰㉤㌴㌹晥㘸慣㐵昴〶慡㜵㥢挰㈱㜰〱㐶㈸ㄶ㈹㙢㑡㘱㘸攱〷挴っ搲㉦愳摦慦ㅥ晢挵换㑣扦㍦㈶㤴㈰㐴㔵㝡昲ㄴ㠴㙡昲㥦㑡㑥摥㐳㘹敦挹㝦㘲戳挹㡦㔲㐶㜲㈶㝡〰㌰㥣ㄷ㔵晣㔲㡢㘹㈲挳㝤攴㡦戸㐰㠰㥦搴㉣㐶つ㤴愸扥㤷㤱㐱㕦㙥戸㙡㜵〵㤹戸㙦㤱敢捦昸戸㐷搹㐷扣〸㐹㕦㑥㈹㜴挶㤶㐲慤㔸戶㈳㉦散㡥㤰つ㔸ㄲ扦㤶敤㈹搲㑢㝤㐶昸挵㌳㌱㘲㑥㥥㡣扦㥣搲愲㤸ㄳ〸㈳戴㐸㐹㍦摣㐸昱戱戸昱㜷㕥㙡扢㑣㔱㠱〴敡〹ㅢ㤳捥㔴攳㡦挶㡤て攳慢㉣搵㈶挷ㅢ〴㑣慦挶㡤㐹㡦慡昱搳㜱攳摦ㅤ㍥搰㙡ㅣ搳㘱㌸㜲㤱㐴㤲㘱敢㉡敢㍦昱㠵昶〸㥡ㄷ㑤敡捦㐱㌳㉣愶攴㔴愱攳㠶搲愰㐳戸っ攲攱ㅢ改㜹摣㙤挲ㄵ㄰〸搹昰㑦㈵㥣挲㥤愷㌹㈳㌰昰〹昴㍡㠲捤㥥慥㥥搸戹㘴㉥㜸㈸ㄸ㌰㑦昹㌸㔳搵㜷ㄴ㠹挰ㅣ㈸㠴晢扢㠵㔳㍥挳㜴㙣敦㐷ㅣ㈴搳㜸㠷愴㍦攵愱〲㉢〵昱㤱ㄸ戳戹愷摡㌴愳㍦〹攴㐰㍡〲㌲愳㍦〵ㄸ〶㘲㜸㕢㌹㌷㑡晥㔷捣晤ㄱ㔶晣㉢挱搳〰ㄵ㐱㘶㈷ㅤ㤴㍥ち戰ㅦ㔶㉡晥㔴㠵㍦㕥㤷攳㙢㥥㕣挷㥦扥昸改㜷ㅤ㑤㍣ㅥ扦㌲㐹㑣晡㌳散昶㙦〰㜹㌸㜱㐵㐴㡡ㄵ晤摦㔱㤲㝣㌵挵㠷㝡昵挷㔹昱㉣挱㈷〰㉡㐵㑥㜹摢㝢挷㤵昵愹扦㍥㠹慥攲㈹〲晣攸㥦㡡㌲㝣㈸㜲㌷摥摢摢㘲收㠱㌸晥扣ㅦ〱捦搴㜷晣て攲扢晣つ㉥㍡㡦㍦㑢㔲㔴收㝤㐱㝢㑦㝦㘳㤱ㄵ㘸㤹慢㥦㌵㙣昶敢ㄸ㠷敢㙡挷㔱㌸㈲㔵㑢㔹㉢〹㘲㥤ぢㄶ㉥摥挰户ㅣ㔵ㄵ㐲㤰ㄲ㔴㠵ㄳ㔵ㅣ㐳㠱晥ㄹ㌶㈵㡥㠹㈷晤戳㝣㈲㙡搵㈶㝥㉥捡昰㐱㄰慦慡晢愳㔱昷昸㠵挴戵慡戰㍡㕥㐸晣慢㡡搵攴ぢ㥦攳㘰ち㔹挸愴㜵ㄳ㤱愶㘸攸㑢挸っ攷㐷㌸户㐷昰愳㕤ㄱ戵ぢ昵ぢㄷ晥㍣㔲ㄸ扦愱昰㠱昷つ㍤昷敡㝦晥收搳慦晣昳搱晦晤换昳捦扦昲摢㑦扦晣㤷ㅦ慦ㅣ晤昹ぢ㉦晣散愱慦扥晣㥢扤收搷戴㤷晥㍣晦戵㈷愶㉥㍤昱㤸㜹敥慥ㄳ㑦㝣昰搱㠷愷ㄶ慦㤹挸攷〷〶敥ㄸ晢㡦敢敦ㅣ㝤敡戱敦㡢㥦晣搷㜵㡥㔰换挵ぢ搲搳攰戲搵㌴扥㡣っ愶挱ㄹ扦愹搳攰㜲搵㐶慤㐴ㅢ㌵㠳㠲㌲㍣ㅢ㥣㠰慡㌰搲ㄵ㠳晦〷散ぢ戴戹</t>
  </si>
  <si>
    <t>㜸〱敤㕢㙢㜴㕣搵㜵㥥㌳㥡戹㥡㌳㤲慣挱㌶て㥢㤷っ㘶〱㤶ㄱ㤲㡤㠳㈹搱戲㘴〹摢戲攵愷㘴ㄳ挰㔴扥㥡戹㘳つ㥥㠷㤸戹㤲愵搴㠰㈱㉢㘵㈵㘰㈸愶〹㡦㤲挵愳㉢㈱㌶〵㡡㘹㈹つ㡦昲ち㤰ㄶ㐲〹㄰ㄲ㑡ㅢ〲㌴㠴㤵㤷㘹㥡㐲㕢㔶攸昷敤㝢㐷㜳攷㈱挹㌶㘶㔵㍦㜲㙤敤㝢ㅥ晢㥥㝢捥摥晢散昳㥤㝤捦昸㤴捦攷晢〴ㄷ敦扣〲㑣ㅣ搷㌳㥡戳慤㔴㔳㐷㈶㤹戴愲㜶㈲㤳捥㌵戵㘷戳收㘸㜷㈲㘷㔷㠱挱攸㑢愰㍥ㄷ散换㈵扥㘸㠵晡㠶慤㙣づ㑣㐱㥦㉦ㄴ搲㝥搴㈳㈵㝦㤱㝣㐶昳㈹ㅤ㈰㘱㥤㌶㐸慡㐱㙡㐳㈰扤ㅤ㑢搷昶㕦㠲㌷昵搸㤹慣㌵扦㘱㤳搳㕥㙢㑢㑢㔳㑢搳挲戳㥢ㄷ㌷㌵捦㙦攸ㄸ㑡摡㐳㔹慢㌵㙤つ搹㔹㌳㌹扦㘱摤㔰㝦㌲ㄱ㕤㘵㡤昶㘶戶㔹改㔶慢扦㜹㘱扦㜹搶攲㤶戳ㄶ㉤㡡㥦㜳捥攲㕡㡤㤶搷㜴㉣㕤㤷戵攲戹挳搵㘶㤸㙤慥敤㔸摡戴挶戲て㔷㥢㌵㘸ㄳ㑤㜶㘶㔲㘶㈲㝤㤸ㅡつ㔲摥㡢㍡慤㘸㠲㡡戱慣㙣㈲扤戵〹摤㉥ㄲ㌴㜲㘷㌷戵攷㜲㐳愹㐱敡戸挳㑡㈶㌷㔸㜱㉡㐴愷㍡㜳昶㍡㌳㥢捡搵愶㈸㍦㉢㙢愵愳㔶㙥㕡敡扣㤱愸㤵㜴ㄹ㜳愱搴㈶㌳扢挶㑣㔹〱㈶敡㔳㡥づ扢㘲㔶摡㑥搸愳㜵愹㡤㌹㙢㠳㤹摥㙡㤱㈵㤸㕡㍥㤴㠸愹㐰〰晦㝤㔵愷㔶敡㤹㈸ち晤㐹㜵っ㤸㔹㕢㜲㔴㘱㑢㈵㕥㡦戹挸㈸㡡晢㠵愷ㅡ㑡㥥愲捥㝡ㄲ愹㔵㔶㌶㙤㈵昹ㄲ㙡戲戱㠴㐹〴攴攸㘱㑣㔲昹攱㔰㑢慡挶㥤ㄸㅣぢ攵㘴搴㠲㥣扥㈶㤳㑤挱㈰扢㌳ㅤ㐳㜶敢搹捤昳㔷㈴㤸㌸愷㜹晥㙡换㑣户㉥㙥㥥摦㘳挷㍡慤攱搶挵扡づ散㝡ㅡㅦ慣〷愹敡㙣㔹愸㈳㉣㍡〲㐴〵㝥㡤㜹攸㝤〳㕦改敦㌳晤㝤晤晥扥愸扦㉦收敦戳晣㝤㜱㝦摦㔶㝦摦㠰扦㉦攱敦扢挴摦户つ㍣昹㉢㔴㕤敤㜷慦㈳㝦㜹捦摥晦㥤昷昰捡摤扢收戴扤搴扣㜲愶攲搴㤳㤹㍢〳㠹㘳摤ㅥ㑢晦㕡㥡㥢挷㝡㠸戴㥥〹〶㝤㈴㠸㜱ㄴ㥦改㙣㘹搱㐷戳攸ㄸ㄰愵摥㐳ㅦ搹捦㥦㕥扤攴戲㕢㘷ㅤ摤戵慦戵㙦昶㙢㙦㥣㜲㐱㤰搳㝡㘱㈵㜹㤶慡㙡ㄹ愶㜸搴捣搹慥ㄵ㠹ㄳ㌸慣㐶㌶戹㡤㉤换㐶㍦㝢ㅢ挳㑢づ㡢㡤改搹㤴晥戱㈰挶㜱㈰㔵㥢摡搷攸攳㔹㜴〲㠸㔲㍦㜵ㄵ搲㜱搲㤵扢㥡捦㥣戱散慡㤷㍥摥晥昹㙤戹㌳ㄴ㕤慣㘸扣〱㠹㤳㡢㙣ㄴ㉥搲戱捤〵〵搵㉦㘸搶㜳挰愸㑦〲㌱㑥〶㠱收ㄷ攸戹㉣㍡〵㐴愹㌷摣ㄷ戵㍤摡戳㜳攳㜳㍦㕡㜹挷て捤挷㕦㕡㘵扣慥愸㐱㜱敡愷㤲昹㌴㄰攳㜴㤰慡摥慥つ㝡ㅥ㡢ㅡ㐱㤴㝡搵㝤晥㥤㔹て戵㉥挹捥㕥㝤昳〹㙢㝢捦㝣改搹㔹戵㘷愰㝡扤㍢戱㍡戳收㜶戸慡㠲ㄷ㕣搰搴捣㝦㤳扢㝦㜸晦昸愲昸搹昱㤶㤶搸愲㘶㜳愱ㄹ攴㕣㍢㔰㍦挳㐹㔸ㅢ㍦㍦㤱㡥㘵戶㡢攳㌹㙥愹㤹戳ち㌶搲攸搶㉤捤っ愵㘳戹㘳㉢㔷昶搸愶㙤捤㉥慤㉢㌴㔲昶㔸て摣戲㤵㤳昷㥤㔰晡搸㈶㌳㌹㘴戵㡦㈴㥣敡攳㑢慡㌱㕦㌲晤攳搷㉥换㕡㤷㡥搵㤶昵愸ㅤ㉢晡戰戴㕤㌶㑡愷捡改㔷㐳挷㐰㈶㘷愵愵㝢㡤愹㜵㠹攸㌶㉢摢㘳ㄱて㔸㌱ㄹ敡㤱慣㜲㔷㠶挶戵㘹っㄴ扥㍥㜶㤲户㌴㝥摥㠸㙤愵㘳㔶っ晤ㅤ戴戲昶㘸慦搹㥦戴㡥㉡㘲㜱摥㠹㡡㔹㐵挵换㌲搱愱㕣㐷㈶㙤㘷㌳挹攲㥡昶搸戰㠹搵㈸戶㍡ㄳ戳戰㤸〴㜸昹㤴慦慡㑡㈹摦扣㑡ㅥ㠸敤收㥡㐴ㄱㅥㄵ㜳㙤㌹愶搸散㥡㌶㘰㜴ㄸ㐵搲愲㑤晡攷㑥搲㤸戴换㘶㑥ㅦ㥦搱㌳㈶㠲㈷㜲㥦㌶㍥户昴㜱㑣㜳㥦㉤戳摦㍦挳ㅤ晤㜹挳㔸戱㔷㤸改㔸搲捡㑥〸晤ㄴ㝢愴㥢㐰㠲㉦㘳㌶㡦㉢㍤㉥㌶㙡㐴㡤〶户㈷㘲昶㠰㌱㘰㈵戶づ搸㈸〳㍣っ㠵㈸摡戲㑢㌷愳㐸户㤰㉣〰〹㠷㝤挶㐲㌲ㄹ㘱㝤㤶㤳て㜲搹㍣㜸㉣㐰〰慡〵㝢〰㈸收㠲㈹慣㍥戹慡慡㑡愳㕣㘱收〶㙣㥡攷㠴㤵㠲㡥ㄶ戱搱捦㠱〴改㌸㈶㠵ㅡ㕣敢〳㐴㔴㜵愹㑥㉢㙥〲挷捡散㔶㘶㌰攵㐰愳㑥㉢ㄷ搵挴㔰㕤㤸㉢㈳〶㔲㤸晣戵㈹㕡扦㌵㘲㜷㥡戶㔹㥤〲ㅡ㠳㤶㌴㤸ㅡ攵㈹㈷挵㈷敢愴㉣晦㜴搸捤愱㠵㠸㈴㍤慤搴㐸㠱搳ㄲ㈶づ收㡢慦捡愵ㄳて〲㝤攷㕡㘶㤴ㅡ㝡㌱慡〲搸㡢㉤户搲扤愳㠳㔶㡥散㈱㘳㐲㔱㤶㑥㉦㌶戶㌶摡扦搱㑥㈴㜳㑤攸改昲㙣㘶㘸昰㜰戶挳戶昴搹㈰昹㉢昸㍣慣昸挰挷挴慤㔱昵㌰㜵搳搷攷ぢ戱㌵㤶㘸慡㔷搳㕡搱搸㈷戸挹愵捦挵㉤㍣㔱㕤㤰愰敦㘰㄰㈸搷搸摡ㄴ㈴搴㥢戵〴㔳㠷㈴〳㘹搷愵捥捦㘴户昵㘷㌲摢㘸㑦搳㈴㤷ㅢ戰㉣㥢㌸戵挶挵攵㠲扦㤵慡慡㉡㠲㤸ㅥ㐰㑢戸㘹㉣〱㠹昴㘶㘲㤹㕣㐳㤲㝦㠹晥㙣㈶㘷戴愱戴ち愰搹㘸㐷攲昸昶戴㤹挴扥㈲搷㄰戳ㅡ㝡慣㜴㉥搱㥦㐸㈶㘲㘶慣㘹㈴㤹ㅢ㔱㡦㐳ち㐴㠸㐶捦挳搷㝥攵㑦户㜴摤㜳挳摣ㅢ摦散晢敦㝦㔰㡦戹ㄵ㘵搸㤴㠸㤳慢戵敥〴㔱㡦㠰㡤摥〵改攲㑢㉦㐳㕥㉦㈷㔹〱〲ㅦ㈱㔲㠷㡢㔸改㘴ㄵ㔱㉢摤㠴㕥㐵搲つ愲〸㕤〵㘲慦㐶㈲㝦愹㝤㘸㥦扡ㄷ晤ㄱ收㤶敢㙦㍤㑡挳㝡㠲㍡㐵㐰㑣ㅤ㙡捡㑣户㤱㔰㍣敡摢㘸戸愲〰敥㜶㉢捡戰㌳ㄱ摥〴㔰愵〸慥㔲㔸㐵㔰愵㌶扥㉣㤱戴慤慣慣㐶昵㜱摣㥣㑤㥦攴敢戸〲㘷捤愸戳㥤㥡ㄹ敦挰㈲㡣㕤愶㍤㉡㉢㡤戰㤴㠱〰㘷㡤晣〳搴㤹㜲㔰㐷㠰㑥ㄱ摣㤹〰㑡挰㘸㑡挰捥挴捣ㅥ㈳攲㉡㕦搱㌱㠹扤㌴愱攵㘲㈳㈳㝦愹ㄷ㤵慤昴ㄸ扦搷〸挹摤㍣㍥〴愲戱㤷ㅢ㈹ㅦㅡㄷ㙥晣〱慣㔵㡡搳㌹㘰敤㐲〸㑥㕦㐴戲㤹攴㘲㤲㍦〶㔱㜷挲ㄹ搱捤慥挵ㅥ昱ㄱㄴ㑣〷㘸ㅢㄲ戴戴㠵㍣㈶㐹㍦㠸挷捤挶㤰㌵㉣㤰㈳㌷〱㡡㤸㘹㤳ぢ挰㘰搶ㅡ挶㘲昰昴㠳改戰㑦㜱㤷㉡づ㌸㡥㠴摥ち㔲㍢〰戲㘶㠵㤵〴晣㍦㕣㔱戸㈰户扦ㄳ〳ㄶ㔸搱㜴㌰ㅤ㤵敡ㄹ㑤㐷〷戲㤹㌴攲㤴挴㔱敤㔱㠴戱㜲捡㌴㔲ㄲ慤㌱㔲ㄲ慢愹㑤㙤戰〶㉤搳敥挰昶づ㈰慤ㅢ搱〹㠱㘰㕤戱㤱晦㑦㠸收㠳㑡愰㈹㉣㔲㜹㤴愶㑡攷戰〳㤶㕣昱㌶㜵㘶㄰ㄲ戵㈴㔲㑢戱ㅢ〶攰昶ㄴ挴㘰㍥㥤㐰敦㙥晦㘰敦戹愷㝣攳晥㑦摣晢ㄵ戰㐵戹㌴愳ㅣ攵敢㜱ㄲ愵攱㠹敡ㄴ攳㈱㘳敢戱㜱㈹㜲㔵㌰〳㘷㑤摥㠵愶㉢慥挹搷扡ㄵ㘵攱㤳㌹㜸㕥㐰挹㄰ㄲ敡慢㘰慢っ㑡戶愳㕡㡦㤰㡣㠲㜸㘶换㥦㌸㔹挵㠰㡡捣㠹ㅤ㘴扡っ㐴捤〵ㄱ㔰㜲㌹ㄲ昹㑢㕤㠹㜷㡣㠱ㄲ㐶㘰捡㠵㜰ㄵ㑡挳㝡㠲㍡挵㔸捤㤸㄰㍣愰㘴晢㜸〲ㄸ㜶㉢捡挲㍡㡣收㐸攸改ㅡ㜶攵㕡㤲㕤㈴搷㤱㕣て愲〶㕤愱っ搳㠵挰㜵ㄴ㕣挸つ攴搹㑤㜲㈳㠸㐷㈸㕦㘳ㄹ㕤〸㥣挵㘹戸㠹㘰㙥㘲攱捤㈰㙡ㅥ〸㈷户㑦摦〲㌲慥㠵㥣㑥㡥㌲挴㝤ㅢ㑡挳㝡㠲㍡搵〸㡥㠲㜰㘸㈱㡥㜵㕣㍣㥥㜰㌶扢ㄵ愵㌱慢㘰ㄳ㥥㍤㠸㔸㐳つ㕦ㄵ摦㤴戰戶㜳㜳㌴㉤㡥挸㜸挷㔰捥捥挸㑥慥㉥摥㤹㔹㤳戱㍢ㄳ戹挱愴㌹㍡㈳敥㈶捥ㅦ戰搲㠸戳㘴ㄱ㙥㈹㈹换っづ㕡㌱ㅤ敦挹っ㘵愳㔶㔷攷㔴㠸挳㘰㝣㔰㥦㠴㘰晣ち搷愱㠵ㄶ搰㠴㠲戵攰昲〵ㄹ㄰㈸摤㈱㝡㐰㐵〱扦㜲㈲搵ㄷ㈴摡㥢戰㤳㔶㑤㕣敡㈵ㅤ㡡㐳㡡〸㕥挵慡攳扤〳搸㌹㜵搶挵㤷㘷ㄳ戱㘴㈲㙤㔱ㄹ挰挴晣摣搰㙤㙤㐵愰㙡㕤㈶㤷攰愷㤰扡㜸㙦搶㑣攷〶戹攷㡥㡥㑥㉦捡挹捡㄰㡣㉦㑤愴㜳㜸㡤㘸㤱改晡㜸捦㐰㘶㍢扥㤸つ愵搲换捤挱摣㤴搰ち㤶づ昷ㄲ搵㈸扦昲晢㔵挸ㅦ㍡㔴晤ㄸ摦㐴㜳㌳㘱愰㜶㌶搱㍦ㄴ攵慡摦攰㐴㤶攵㌵っ摤〴㐸㐴㠹扥㘰ぢ㔲ㄳ〰㐳挲㐳㌷㝥挸搸ㄸ㍢㕢昴戹愹㘲㤸㘶散㍢㈴㈱愱晥ㄶ㥦戹ㅢ㘴攵昲㡤㕤㠵愸昱愷晡㜰ㄸ攴〸㑡ㄷ摡㔲搳ㅢぢ搲挹㥥搳戱㈱㤶搱愴㌰㌵㘱ち捣㤵摡㘵㌸㉥㍣㌴搱㘹㠵攴㌲挴㜹㙡攳摤㘶扦㤵㐴㜸㉡㘵摡搳㥣っ㐱㌲㍥㉣攵摣扡㡥㑣㉡㘵搲收㘸慦㍤㔱㌳㘹㠵攲敤㐳㜶㘶㜵㈲慤攳㈰㘲㤸㙥㤱㌹㠲㈲㜳㐴㡡㙡攳ㅢㄸ戶㤶㌴摢捡㙣㌵戳〹㝢㈰㤵㠸㠶㤸㘱㘸㜹㑡ㄸ㉢㘶扦〰ㅥ㐸㥦㔷摥㤹㤴〲㍤〷昲㐰摤㑤搸摦㔰㜴㔴㍦㑣摡慦っ晣㔳㠷ㄸ搵㠴攷㤱ㄵ㐵敦㐱㙢㐱㉣㘶㈸㜰㘷捦晥晣挷昱晤㔷愰㐴扣㤳㘲㔰㤲搵㝡慦㥢㘰㈶戰〸㘴挲㤰㔷㌵ㄸ挲摤ㄹ㌳戶っ㕢昲㑣戶摡晤搰ㅤ㠲㙡改㙢戲ㄱ〶㈱㍢㄰搷㐶扣㝣㌸ㄱ戳戲㈱ㄶ昴〰扣〶ㄸ扥㌴ㅣㅤ㔲㌶扥㘰戰㈶㔴改㕤㕤昹戶收扡愱ㅤ敦㐷晣慥戲昶㝦戹㝥㌱挳ㄷㄸㄶㄶ㜱㥦扥㠷攴慦㐰ㄴ挳㥢ㅣ㑦〹挳扤㘴戸て㈴挸㐰㕡愹㙥㡡攳㠱㠸ㅡ㜲㤲〶攴ㄳ㌱㈳㤵㈱㐴昵㈴挴ㄹ㤴㠱搴㜸㐲㤳㠶ㄳ㤵っ攵扦㍢ㅢ㍤戰㜲㉢ㄶ㜶ㅣ㉣愱㍢搵攱昷〷愰㙡愳㌴㔶㔲昶㕡㌴㤶敡戱㈴㘶愹ㄸ愷㌳敥〷愹攱㘴㐱晢㝤晣散㕡㡡ㅥ挲㘱晤〰㜸㝣㘱㜵㉥㘸㝥攰晣㠶ㄶづ㔳㙢㝡ㅦ挹㠳㈰慡ㄳ㠴敢㍦㑤挴㘷晣つ敥搳㤶㍥㝤㘷㉥ㄱ捤㌴㌹扥搰㌱ㄱ㐶慢戸㠸昹㡣扦〵㌹㘰愷愹㤶㠳㥢㡥㔳㍦〴愲ㄸ改ㄲ㡦㥡户捦㠷㔱㌰戹㝤㌲㈲㈶昶昹昷㙥㠲ㄹ戵ち㈴㍦㌴㈴昳㑡晦づ㤲㥡㝢㐰挵㤰㔹〵㠶㐷挹昰ㄸㄹ㔶㠳㔰昱挶攳㈰ㅥ㠱戶㔴ㄲ攸ㄳ攰㠱㐰搷㠳收ㅢ昵〸昴㐹ㄴ敢愷㐰㠲摣愳㑥攰㙦〱攲㍤㤱っ㈲㐶㈳扥㌱㥤戰攱ち愹搱㘵〹ㅢ㑡慤㡤㠳㈰㈹㈱㠷搹攲㈲㍤て㌵㡥㘱慦ㄳ换慢㡡挰搸〹攵昵㕥㜴㌶户㐲戵㠳摢㍣㜰㙤㌲㈶挱㙦ㄵ晡㌸㤵〰㥤㜲㌶㥦㉥愶㔳愷㡣ㅦ戰昱挸㥤戳晤㔳挰㍦攳㘹㍣㡦捤㤱㝥〶㜷㤸㉦戱愰晥㉥㤲挴㠳ㄷ攱㍥戱㤱㜸㈲㔸挴摢㘱㘲㐲愷慣捥つ㤱㜶㈱㔶ㅤ戳挲㙥づ㑢收㌴㌷戹㜶挸㉥慡㌱㐷㘶戸㌵敤挹攴摡㌴〰㑦搴捣挶愶挸㉡㠹戱㌹㘸㑥ㄶ扣㐳㐵摡㘸〵㤷㘷㙤挳摥改㔹㤴㔰搶㥢㜱㍦㤸〰㈰扦㠰搴㔱摣㤸㝤㑥昰㌹挴ㅣ㡦㤷㠸ㄶ㥣昳㉦戲敤㔹㘷㘱捦㠲昳㐱㐹㙢㠶㍣㌰㤶㤵ㄵ㐱挷摢晢㜳㠰搰㌶攱㤱㥢㤲愹慥攳ㅢ慣愴挹敦搶㐰㌳㙥㙡㕤搴㐶戸㝢慣〱㝥㤳㥥㍡ㅡ㠲㐴〲慥㤶㤴攸挹㤸挰㜸㡢〷挱㔹㜴㠸㕡㠵㤷㡦换昵敢㈵敡搶㕢㜸敤㔹攲换㈷戸㉣㐱戹ㄷ愳昹〹㐰㌹扣慤㌷㕡换㤹㌴㈳晦ㄱ挱昱㜱攲扥㙡昳㘵㐴敥㜵摣㘲㘵㙤ㅣ摣攰愱㥥㝡㑥㥤㈴愰㡤㥤〰㐸㑤㡥㑥㡢㜷愵愳挹愱㤸㈵〸㌷敦戵〵攸㑥〹㝤挹㤱㐷㐷㔷ㄳ挸挵ㄵ㑡ㄷ捥㍤收㍦攴ㅦ晡㍥㔷㍦〷戱捡㤲㠹㌶挲晡㝢挸㔱㌵っ捣ㅥ㜴㘸㥣昸㘶㝡攱挳㡥㥣戸㠳㙢㉢㉢愲㑦㘳㘴㜳㉣扡㉥㌳捥挳搶㥤改捥㜰㥦散㈹㕡㤱㜰㡡愶㠴㥥㌰㑥挷昱ㄹ〶㜰晥愱捤㤰㥡扢ㅥ㍢晦㥡㜹敦戵戱㉤㜸扦㉢ㅡ慦㍥敡挷摦晦昰㌷㑢㥣戰㠳㑦㙤㐱愹㠰㌶㠹㌴㜲ㄱㄲ昴攵㉦㙣㙡㤵〹ㄶ挱㘷晦㠴㠴敡〷㜱昰㤹㑦㜳昹搲㉦㠲㑣㡥捦㘲㝣㤶散摦㜷ㄳ捣愸㌸㐸ㅥ㈹㈱〹㥢㄰㔰晥ㄲ㤲晡㥦㐱搴㔶㤰ちっ㉦㤳攱〷㈰挱〴㐸愹愳ㄹ㌷㐶捣挶㠳㈹㘲敢㔰㡡㝢っ㑣㔳〳㠷づ㄰〳〷攲㌵㙡㐲㡣㈱敢㔷㐰㕥㝣攱㠵㔶摣㝣㡡㐱搸晣晢㠳㐸扢搸昸㔵㈴昵㙢㘴ㄸ〲㈹㘰攳ㅦ㈲㔷ㄱㅢ㌳㘸敡㘰攳搷㤱㍡㜰㙣捣㌸慢挸晥㐷㐸㈸〶㕣㡢戰昱ㅢ㈸㤸㕣昶っ捣㡡散晦挵㑤㠸散ㄹ㥤捤てつ挹扣散摦㐴㔲晦㉢㠸扡っ愴〲挳扦㤱攱㈷㘴㘰㌰㔷戰昱㕢㐸㜸戰昱㠲㑡搸昸㙤昰〰ㅢ㕦〵㥡㙦搴㠳㡤摦㐱戱㝥ㄷ㐴㕤〳㐲㝣㙣晣㍢㜳愷昸昴捦㜰㐷昷〵ㅢ扤㠷㈴晣㠶㘲㜰㤶昸㈸㝦ㄵ慦敡㍦㐷㌱戹ㄸ扤攵捡捥挱㑦戶㑡愸敢挰挷㤵挲愷摦㈷攱㜶㐹㕣搵㉦㤰㘰㘳っ〰搳㕤㌹搷㝥昷㙢晤晥㉢摣㍣昶㤴捥㉥攸〶ㄴ㌸ㄳ敡㜴愹挲扢愹㌲敦㠴摡㡤扣㈸昵㔷㐸愸ㅢ㐱ㅣ愵晡㌴挷慣㝦〳㌲戹㔲扦挶㘷挹扥摦㑤㠸㔲㙦㐲㈶㉦㕥㈴搱㈷㤹㔰ㅦ㈰愹晦〳㐴㌱敡㕣㠱攱户㘴昸㑦㌲㌰づ捤㐹愵㝦〷㌲㌶て㙥㐳㈶晦㤸㘷ㅥ晣ㄷㄹ㍦〴㔱摦㈲㘱敥㈳㌷㈱㜳㙤て㌲愵㕢收戲㜰㐶〰㑣㠰愸〸㙣昴搸愳㐹〴㤳㤸攴ㄶ摡㐹㜱愲㍡搵搸搸㘷戲㔸扣〲愵ㅦ㐶挷㥥㍤〳㑤搵捣㉣㌹攳㈶㡦戱收㙥晣〵慢ㄱ攱ㅥ昷㜹㡥愰㜰攰㠵捦昰㌲晥〷㘴收敡㐴ㄴ㈷㐳㌲㜱扢愱〷㤱㔲㥣〳挹㈶攰扥㥡摢㠳㐱戴㔸昱㥤ㅣ㔸㈰捤戳攰挳㍣㐳ㄳ摥㤶捥㙣㑦㑢㙦㠲㌹ㅥ㥤ㄴ㜹㔵㔷昳㌵㕣搳攴㍡ㄹ㔲㡣散㐵㤲て敢㡦㐱敡慡㈲昷㐸ㄵ㍥愱㌰㔰挱㉢㜲慦㜳昷㐵敥㜳ㄳ挱〷㤰㌸搰㌰〱摢㔶晤㉡慡㘲捡ち㔴㔷㤷㙤㜶捡挲ぢ㘳㈷㥣っ㠳㍤つ㔶㘱挸愵㍢愴捡てㄵ㑢㤴て㡢㐱晥ㅥ〹捤㌹ㄴ㡥散〳㘵㠷っ摡捦戴㡥愵㝤㥥㈸㈹㤶㍤㠴㍢㔱㈶㑢昷〶㥣㙡㌴晣㈸㌹〲㈵挵㘷敦㡤㉡ㄴ㑦㐷㌱捥散㜸㡦〶㐵ㅥ㜴㕢㉦㥣㐴搷〶㔸㥤捦㈰ㄲ㜰〰㠳づ愱〸晦愵㙦敡㘱㈴㘸戸敡挳摦㝦昲〹捤〵㘹㥦愶つ㔰摤敡㜷㈸愵捡㡢㔵挶戰㠳愸慣ㄶ敤㐰㘵摦ㄱ㜶㘸敡㤱㝣攲搱㝣攲㌱㌷愱㥥㐰㠲㙡㔳扦㐵㤳ㄴ愹㠸㘶ㅡ扢㔷てㄲ㡥㍣㠹㑡㘹㤴㥤搳㤴㠵收昰㌵〷ㅢ㜹㉡㕦㌹ㄳ〹㌹扦慥㡦㘲㘵㍢戲挱㘷㐰㑡ㄵ攴㠹攸㝡戶戰㔸昹㝣ㄱ㑦㕣㐱㔴㝤㐴㝣晤㄰㡥㍣搹愳㙢〱㙤㙤ㄶ㑤〵㐰ㄴ㜰㌶ㄸ㤳㕡戹っ攱愲㡢愹愰㔲ㄹㄴㅢ愹㍢㌶㌹扢㜷㘸昰㉡ㅣ晣㌹㜴㜷㘰㙦㠱㜲㍣捥㈵㍦ㄵ挲㝡ㄶ㉡戸挲㝣ㄷ昵攴搱戳㐹摤㑢㍤㡢㐴㔹㘹昰㌹㤴ㅥ㌸㜶攷昳㌳攰㜸摣摦㌶㌱〰摥㠸〳㙤昶〱㝣㙦㌸ㄶ捦慡敦㔵敡㠳ㄲ㌸㠸ㅡ㝤㍣㜹㤰愰昹慡ㄷ㐱㘴昶扣敤㤹㍤挶㠹愸ㅦ搷㠳慡户㉡㑥㈹㈲㐵戱晥㌹㜸ㄸ㔳㡡愸㤰㔷㠴挸㤰㔷攴㘵攷敥㡢晣挰㑤搴扦㠲〴㈵㙢戸〵㠷敤ㄶ㈱攴㤳昹㔹㍣ㄷ㈳慦攵换㘷㈳㈱扦㕡搰愷㔲ㅥ〲搸㔸㜴ㅡ㜳㉥㤳㝡〳〹㤱捥敢ㅥ改ㄴ㝣换㙢ㄵ〵㐱搸㈶㠲㤸敦〸攲㑤攴㜹㐵〸搳㜸㐵㠸挹㜸㐵㝥攲摣㝤㡡㜰㑢㝣换㉢㘸㜲捣户㌴愱〱㝤㈶㐸㌸昲づㄸ挶昵㉤敦收㉢攷㈰㈱扦㤰搰㥦攳愳敤挸慡㥦㠱㍣㠳扦戰㝡ㅥ㙤搳晥㈹㤷戰㍥㠷敤挲㡥摦㈳ㄳ晥㡡敤㤸愰慣扣昴㝤㤴搲㤶昵戹愸㔳挴㕡攵㍣扦捡㤷戶㤲〷ㄹ戱㌳愲㈴㤱攴㔳攸挰㤸㤷愶㥤㠹㤷㝥〲愵攵㕥㥡㔸㐹〶摤づ㍥㤸搴〷攴挶ㄵ㈱㌶攲ㄵ㈱㄰攲ㄵ㈱ㄸ攲㔵㑦ㅣ昴搹㤸ㄴ搱㔳㈵㤳㈲愰㤲昲㔳㤱㤰摦㤷攸攵攸㙦㠴搰㑡㝡扦㐲㝡ㅦ㈴㍡㌸㜷晣㌸愵㘷ㅤ㙤挴㘶扥攸㘷〹攷攱㘷〶愳㝥扥〷㥦㔹㥣㡦ㄳ〱晦ㅦㅤ㕡㕢㜴户㥡㍤挵㕦昰敦㈰昷㑦搱づ搵㔷〰㘰㙣昱㐴戶扣ㄲ攵昵挴っ挴㥥㈵㜳㝢晦ㄲ㤴昱㙡ㄳ敡ぢ戹昷㐸㕢㍤㔷㙥㜹攲㘲㌵㘷㜷㝢昰慤㉢㠴㘳攷㝡㠷㘳攷㈶㤷戳搷扤㌷戴㈱㜰攵㍤㌰挱㜲挷收昷㘱㔸ㄵ㡦搳㍣攰㔶㤴㥥昱㡤㄰㔲㠸戲搶㈱㔱㔷愵㠸ぢ愸㌰㜵㍦㥥愰㤴㘴㘰ㅢ㔰㕡捦ㄵ晦攰〶㐶㜸㔰㌴戰搲㤳㈳㜸ㄱ〴㜲㝤㥢摣㝤ㄷ戴㈹㐲㠳㈳㤰㉢㍤扢扢㜷扣㠱敤㜱㉢㑡捦敥㉡㉥㔷昸敦搳㕦〰愵㤹昲㉦㤲㕦戳㤴㉣ㄸ慣ㅥ㉢㘱㌵㤷〸㤱挶㠵㐸㐰ㅡ㜴改㈲㡤㙦㝡愵戱ㄹ愵㡡摥戳搰搳㑢搹㔴㍢㠸扡㘳扣㥥摥敥㔶㤴㥥㘸㡡搰昳捡㑢晢㤱挰㑢改㍥攵愵摦昰扥㌴㠶搲㝡㍡挶㠳㔳〱扤㘸㤱ち搰㐷㥦慦愱扦㉤㝦扣㑢昲扥㐴㥢㜳㍦慢㑤搱㠳ㄶ〶挶㜲㘷㘰㌷㡦㌷戰㥢摣㡡戲㤳㑡昴戴昸敦搳㤷㠰收㔵愰挴㠵戲戴㐸昲㜴㥡㈲㠴㈴ㄲ㄰〲㍤㥦〸攱㐶慦㄰搲㈸㔵㜴㌲㠵づㄶ㈴㝦摤㜸ㅤ摣攵㔶㤴㥤ㄶ愲㠳㥡散戴㤰攷挷㘰昵攸㜵㌰捥㉤㕦㑤摣㈹愶㑦㤱捦ㄶ㐹搹㉦搵攲摢㝥ㄶ㍦挷敡挶ㄹㄶ㝣搱挷敦㕡㕤昸㡦戳㉤っ攷攴扦ㅥ㙢挹昱㘱㈳扥㌶㡢捦挹搵昱慥ㅣ〲昳戱㄰㝥㑥㘲攳捣㜸㝡㉡攰㔸散㘰〳昴扤搰ㅤ㝦挲攵慦戸㜹㍣〳搵愵㠱㉤て㠲㉦挸㈳ㅦ㥣昵昳㐸挰愱愱㔸㠳㐷㔱㉡〶愵〲敡ㅡ攸搸㔹㐸㜷晡攸㑦㜱昹㝤㝡ㄸて攸㌶㘶㤰㈰〹敢ㄱㄶ㉤㐴㐶㠸㉦㐸㥦㕤㍡㌲敥攵㤷㜱攸㈵㍦㤴慡愹攱㜰昳㤷愲换愴〹ㄹ㕦㘴ㅢ㤵㑥摦〴搴㤷㉢昶㙢〷ㅥ㈸改搷攵㉣㉡昴㑢搱攵戲㙦昹㉢㐲㍦㈶㌳㘴㈷㌹慦㈴戹ち㈴慣攸慢愴ㅢ㕦㐲攲㐸㙣㐱昱㐳㕥昹つ挸攰搸ㄱ㘰扦摡㤱敦挷㉦ㄶ捣㉡挸攷换㙣㠵㌳㐸㠹愲㈹㥦慢㔹攴改〷㥤ㅤ晢戱㘷挹晢㙤㤷户㝤戵ㅤㅢ㜲昷㜵㕦㐱㘲㥣㔱て攷摦收昳㙡攳ㅡ㍣㔰㌲敡㕤㉣昲扣㡤㕥慥㘸搴㤷愰㐰㐶㝤㍤㌹晦㡣攴〶㤰戰愲㥦攰愸㌵㐷敤㔷愹晣ㅢ㡢挶昷攷㘴㈸ㅥ摦搷㔹攴㜹㈳㕤㡡㜷㝣㐱摡捣〱㕢㌴㜸て㜵换㜲㌳㥥挵㡦昱ㅣ搳搴户戸〹㌶愸㘸ㅥ㘲扡户戲㤴㤶挱㘲晤ㄷ㙥㠲ㄹ㐵㉢㄰〷ㄹ挳挸戹㔰㝦ㅥ愵㈱扦愱㘸ㄹ㔲ㄱ㜵㉢㕡愵㐲㈹㕡㡢㔴昴扢ㄵ㑢搸攸敤㈸㔵戴〳㜹攱ㅤ捣搱〴昰摦愷敦㜴ㄳ捣㈸㙡㑦㜸敥㘲㈹ㄵ挷㘲晤㤷㙥㠲ㄹ㐵㈵挹㉢㌶㤷㜴㡡㡡㤳㡡㡢㑡㍡㐵㘵㑡挵㠵摥㑥摤㡤㔲㐵攵挹ぢ扦捤摣搷㐹昸挲㍤㙥㠲ㄹ㈵㐲㘴改㕥㘶㜱搱㔶㈲ㄴ愶ㄸ捤㍤㐸㘰㌱ㄱ㌱愲㘲㙣挹㈱㘷㠴攲ㄴ慥㝢㠵慢㥥㤲㌸ㅦㄵ晥ㄱㄵ摤ㄲ摢戲攵愳晡㐰挳散挰ㄷ摡㙡㙦㜹敢ㅦ摦摥晤敡收搶昷㍥扥敤戶㔷摦摤晤挲挷㡦昶户㍥㜷搷㕤捦慣扣晤㠵户愷挷敦昰㍦昴㔱昷ㅤ㍢㕡戶敤戸㌴扥㜱摥昲ㅤㄷ㕣戲扥㘵摤ㄱ㡤㔵㔵搵搵愷捥㜸晥㤸搳㈲㍢㉦㝤㔸㍤昹攳愳搳㑡㠴换㙥摣㠷㌷昱㤲捥㔲挸搲㡤晢愵ㅢ㑡挴㡢㑡晤搷㉥ㄷ㠱㘴㠴㘲ㄶ慥〷㠴慢㥥ㄲ晡㑣㍢㉢㐲㘷㌷昶戹摤㤰捥㔲昸搲㡤〷愵ㅢㄱ㡡㥤昹扡㠰愲慣㐵㤳摤慥㈶㤷愲㍣㠴㠸㌸挵㉢ㄵ慢㡡㉢㈲ㄴ㠳晢㌰挷㉥㍣㉢㑢㜸㈸〴㤷㠷㈳ㄷ㥥慥ㄲㅥ昶搰攵㘱户㠴㘷㐵㌱㑦捤晦〱㈸㐲〶扦</t>
  </si>
  <si>
    <t>No Calculable</t>
  </si>
  <si>
    <t>BASE PROBABLE ($)</t>
  </si>
  <si>
    <t>SUPUESTOS ESCENARIO PROBABLE</t>
  </si>
  <si>
    <t>SUPUESTOS ESCENARIO OPTIMISTA</t>
  </si>
  <si>
    <t>PRECIO MENOR</t>
  </si>
  <si>
    <t>PRECIO MAYOR</t>
  </si>
  <si>
    <t xml:space="preserve">Previsión: VAN </t>
  </si>
  <si>
    <t>Estadística</t>
  </si>
  <si>
    <t>Valores de previsión</t>
  </si>
  <si>
    <t>Pruebas</t>
  </si>
  <si>
    <t>Caso base</t>
  </si>
  <si>
    <t>Media</t>
  </si>
  <si>
    <t>Mediana</t>
  </si>
  <si>
    <t>Desviación estándar</t>
  </si>
  <si>
    <t>Varianza</t>
  </si>
  <si>
    <t>Sesgo</t>
  </si>
  <si>
    <t>Curtosis</t>
  </si>
  <si>
    <t>Coeficiente de variación</t>
  </si>
  <si>
    <t>Mínimo</t>
  </si>
  <si>
    <t>Máximo</t>
  </si>
  <si>
    <t>Error estándar medio</t>
  </si>
  <si>
    <t>Costo Variable Menor</t>
  </si>
  <si>
    <t>Costo Variable Mayor</t>
  </si>
  <si>
    <t>Costos variables</t>
  </si>
  <si>
    <t>Precio (MU$)</t>
  </si>
  <si>
    <t>BASE PROBABLE</t>
  </si>
  <si>
    <t xml:space="preserve">BASE OPTIMISTA </t>
  </si>
  <si>
    <t xml:space="preserve">Precio </t>
  </si>
  <si>
    <t>Valores en M$</t>
  </si>
  <si>
    <t>Primer año al tercer año</t>
  </si>
  <si>
    <t>㜸〱敤㕣㕢㙣ㅣ搷㜹摥㌳摣㕤敥㉣㐹㤱ㄶ㈵摢㤲ㅤ㥢㠹攲㌸㌱㔵㕡㤴慤晡㤲㈸ち㉦搶挵愶㐴㕡愴攴ㄸ㑥戰ㅡ敥㥥ㄱ挷摡㤹愱㘷㘶㈹搱㌱㘰㈳戱攳〴㜵ㅡ㈰㐹㡢㌸㜱㥣挰〹っ攴㈵㙤㄰㈰戵摢扣ㄴ㉤搰愲㜰搰㍥愴〱〲昴挱㌵㡡攴愱㐵㈰㈰㉦㝥㌰攰㝥摦㤹㤹摤㤹㕤敥㤰㕥摢㉤ㅤ昰㐸晣㜹收摣收㥣昳㕦捦晦㥦㘱㑥攴㜲戹户㤱昸㥢㈹捦捣㡤㡢敢㝥㈰敤㠹ㄹ户㕥㤷搵挰㜲ㅤ㝦㘲捡昳㡣昵㌹换て晡搰愰㔸戱㔰敦ㄷ㉡扥昵戸㉣㔵搶愴攷愳㔱㈱㤷㉢㤵㜴つ昵ㅣ㠴㍦㈳昱㠳捥㕥㠳㜹㠰愵㤹改昹攵㐷㌱敡㘲攰㝡昲攰搸昹戰敦搱挹挹㠹挹㠹㍢敥㍡㜴昷挴愱㠳㘳㌳㡤㝡搰昰攴㔱㐷㌶〲捦愸ㅦㅣ㕢㘸㉣搷慤敡〳㜲㝤挹扤㈴㥤愳㜲昹搰ㅤ换挶㥤㜷㑦摥㜹攴㠸㜹捦㍤㜷て攲搵戹㌳㌳搳ぢ㥥㌴晤昷㘸捣〲愷㝣攷慣慣㕡㕣㥢㤴㥥攵㕣㥣㤸㤹挶晦挴晣昱㜴搷挴攲㡡㤴〱㕦㉤㍤改㔴愵慦愳攳㠰㍤攵晢つ㝢㤵㥢愷摢挷戱搴慡攱〷〵㝢㐶搶敢扡ㅤ㡦㕡戲攷戱㜷㜵㘳㝤搰㕥㤴㡥㙦〵搶㥡ㄵ慣ㄷ敤㈵っ㔴ㅢ戲捦昹昲慣攱㕣㤴㘷っ㕢ㄶ散ㄳつ慢㤶て㔳慥敦搶㜸㠸攴挴搴昲㈷愶㝣㝢㘶挵昰搴㡣㝣㙥㑣㐶摢攳㕥㌵摤昶㐰昷㜱㌹㜵昵〶㡥㜹㑢昷㜶愸㌹㙦㜸捤㤶攳摤㕢㐶㡢㑦捦攰昶敥敤ㄳ㝢㤴敥昳㠹敥㝤搴㔶愶㕢㡢㠱㠸扥搵㡥㘲㌱㝡㤱愰㥦愰㐴㐰〴敡㘵㠲〱㠲㐱〰㤱晦〳戸㈴搹㤱㔵㕡挵搰㉡换㕡愵慡㔵㙡㕡㐵㙡ㄵ㔳慢㕣搴㉡㉢㕡挵搲㉡㡦㙡㤵㑢㘸ㄳ愷㔲㝦扦ㄶ愵㌷㥦摢晦挳捦㡤扦㌸昳攲摢㝢づ㕣扤攷㕦㝦㍤戸ぢ㡤ㅥ㡣㈶㌵敢ㄹ㤷㐱㙡㉤㉡㍥㍣㜱㠸晦㌶攷ち㌰㠵㜹挴扣换㥣㥣慣ㅤ㌹㘴摣㘱ㄴ戸慣っ攴愷〸㘵〴㙤〷捤㠷㉣愷收㕥㔶戸扢㜱摡昰㘵㙢攳挶愳扡㘹户攱搴晣ㅢ㌶慥㕣っ㡣㐰敥㙦慦㙢つ搲搱㙤ㄱ㙣㈵㝤昵扥㥢摡扢㥤㌷敡つ㌹㜵挵ち慢㍦搴㔶㙤㉦㜸敥㜲昷摡攳㥥㝣慣㔹摢㌱愳㈹〸戵㌵㌵㜶挷㉡挳慡㜰㕥㘳㌳㉢慥㉦ㅤ㌵扤㜱㝢挱慡㕥㤲摥愲愴㐸㤴㌵戵搴扤慣㡡戸㝥㝣摥挱㐲挱慤戵㡦㈴㑢捤晢慥〴㘰㘶㔹挳㝣㔷愵ㄷ慣㉦ㄹ换㜵㜹㙤慡㐹昸㑥㔴散㑢ㄵㅦ㜷慢つ㝦挶㜵〲捦慤愷㙢愶㙡㙢〶㈴㑤敤戴㕢㤳昹㝣㑥〹〵〸摣扥㍥㈱㜲户㜵攷〵㠵㠸〴㡡挹挸搷愷挹㙥攲㉣㔶㠷㔵搴㈵㘹㔲晢攸㈶㠳㜱扥㑡挶㘴㜰㘰㘲㑤搴ㅦ㝣改挷㌷ㄹ戶㠹戹昷户戱愶㡤㐶慢扦㙦㑤㍡挱㐹挳愹搵愵㤷愹晤〴㘷愴て〳ㄴ慥㐲㈰㜴摤㍤慡㍡㜱㐵慣ㄷ㉥㕢戵㘰愵戸㈲慤㡢㉢〱捡愰㈱㑢㈵㙥㙤㐷搲慦㐱㤱扥㥢㘰ㄴ愰㕣捥ㄵ昷戰㔱戱㡣㤴㉢㔰㍡㘵昰㜲㑡㤰戳㕦㡡㤷〷捤攳㔶㍤㤰愱㔰ㅥ㌶㠱㤱㔰慢㈹昴つ㤱㐴㍤愳ㅡ㉡㡣㍤收っ愸搴戰㥣㘰扤挵户ㅤ㕣ㄲㄲ搱㡥㉣搸㜶戲㠰愲㈰㉤て㌲㜸つ㐴搳㈶つ戲ㅢ㈷㠸㠸㙣㤰愱搹㌱㜲㥡挸搸㍥㐳㐶愰㝤㤲〸搹晡㔰㜷ㄹ㐱㘲敦㈴㔲㜶敡捡㡦㍢搲㙣㈳㕢㍥㤴㘶㝢戱㜱晡戵〴搷ㄱ㕣㑦戰て㐰晣ㄶㄲ㡥㔲づ昹㜴搲㙦挰戳㝥㈳挱㠷〰㈰㥦㜴捡㥣㐸㔴搱㠶摡㡡ㅤ挹㜶㐳戰㤳㤵㔱ㅣ㡡㈲㕡挶㑤㍢㜳挸㔶㠸㡥慣捥敤愱㙢昳㑡挷㝥慣㍢㙤㈶㤷㐳㡡捣㘸㥡㕣敢㈶㑤㤳ㅢ挱愶㍤敡慤㥢搱㔵ㅦ㈳昸㌰㐰㔹晦〸㈱㤴ぢつ摥慤㔹昴㌴㈹㍦㄰㘶㔱㘸っ昵愸攰㈳㐲收ㄱ㈰㐳挸㜵ㅣ㕦㜶㙣㘸㥡㠳攳收〷摥㠶㍥搸㥤扦㈳愴户改捤ㅤ扤㐳㝦搱㍢戴愲て㠰扤挴㝦㜴搵㌱户愰㕡晦ㄸ挱慤〰㙤㍡㠶愷敦㜷敡㈹㔰㘶戱㥤挰摣㙥㝡㕤㤴㤵扢戴扥㉡㤵〶ㅡ㌴㤷っ敦愲っ攰挱㌸㌵ぢ㕢搸昵㍣㔹挷愱戶愶ち㜸㝥戹㉥㕤攸ㅦ昷㕣㥢攵㍢㌶戲晦㠱㔰っ昹扣搶㤷㙢戳㤱㌳㙣捤㠴捦㈹㐱㌹搴挱㜷㜴ㄷㄲ㠹㑥㘹昲㘲扦散昳攵㡥㈴改㐱㤲㝣〲摢慡摦〶〰㈹㈱晥扤慢㐴㌹挸㘶㝦愲㥡愵㉤㔶㝡昸㌲㑥㈷㙤㍥挴づ㌹㌲㄰㍡㙣愷攱㍦昰㠷散㐵换㙥ち㡢〱㝢㐱㝡㔵昸ㄶ慣扡㉣㠷㙥㔹㡡㥡ㅤ㔹昱〱㤱ㄵ㝤㝤ㅤ攷改っ晦㥡愲㤳㌶㈹㤱挹敤㤹㤵ㄹ㘷昱ㄶ㔱搱つ㐹愱㤲攱ㅡ㙡㑡㈰㔲ㅥ摢敥㠸㤸ㅥ㐴捣敤搸㌸晤㄰挱㈴挱㘱㠰挲㉦㈱㘹戶扡昱っ㠷昵慦搱愵㕤愹攴㑡㐴㠳㜲ㄱ扥搶㔵㔸ㅤ攱㙢晥㤴攰㉥㠰㌶昳㠷づ挸っ㐲㔴㈸㑦㄰愲ち㘳㤸攷㉤㜹㤹㌴戰换㐴㘰㘹愶攱〷慥捤挸搲㤰㌹敢㥥㜱㠳㔹换㕦㐵㈴㙡搴㡣㌲て慤㐸〷搴攵挱昶㘹㉢㜳㔷㔷㘵㑤㌷ㄷ摤〶㐴摢愹搹敤㜰㌰挷㜶挰㤶㔴㘷㜳㑤㈰昵㜶㍥挶㄰〲㍢慤晣慤昴挶㙥挹晢捤㐳摦㜰㙢㐷㤷慣愰㉥〷捣㤰改㤸㉦㤹搸㐵㐴づ㙡晤收搲㡡㈷攵散㤰㜹挲戳㙡㜵换㤱㐴〶㙣㑣〶敢收攴㐵㐴〹ㄶ㕣挶〰㕤㘷挸㕣昲っ挷㕦㌵ㄸ㔰㕣摦㥤㝡㔲㘱㤱㠲㌹㙤㌹㍥㕥愳戰挸晣戰戹戸攲㕥㐶挴戶㘱㍢㈷㡣㔵㝦㕢㘰㠵㐴ㅦ㈶㠵ㅡ愱〹㑤ㄳ㈵慤搴㉢㝥㜸㈰捦攵挸㝢㜹〲㠵慢㕣㠱㍥昳っ敤㑤扢㍥㡡搱搰㑥攷㥣〶ㄱ㍤㙡ㄶ昶㘵㑡㘱㜲慡㝥て晢摣ぢ㜰晦㠹㜳愷㕡㤱戹㜷ㄵ戳㉥搰换㥦㈱攳ㄵ㔹㌴〳㈱昴搱敤ち㐹㠵㘵愴ㅣ㜰㈰㌰捥愷㜶昲㉢㥢慡つ愹㙦㔷㉢㝢ㅣ㤱愴㐱㜳捥㔸㤶㜵挴愳㙤㈳搸ㄵ㍥搰㡣戵㡤扡ㅦ搵捤戸戶㙤㤰戴㐸㤶㡢㔵㠳ㄴ㍣搵〸摣搳㤶愳㥢〰㡡晥愲㈲攳ち㡡㡣㉢慡㘸搰㍣换搰愰捡㜳㉣昷愲攱㔹挱㡡㙤㔵㑢㝣㘰昸㙥㕢搰㈴㤸㥣㤲㌷㑥戱捣ㄸ㙢戳收捦挱㘴昳㈷㠰敥〹挸㔱㙥ㅤ搱て捡搵㐴ㄱ晦㐴㡦㡥㈵〸ㄸ攵㈹搵㍦㠵搱ち敡㜶〴㐴㡥㑡㔷攳㍢ㄸ㔷㥦㐴㐹㈸㠴㠸昵っㄲ㠱㔷㌰㈱攴改攲㉥㥡攷ㅣ㉢〰昶㠸戱攳㔶㌰敢〳攵〰挸慡攳敤㝥㠵搵㐴愷昱愶㔶戸戹戳㉡愵㈶㙥敡慣㑦敡㡤㡦㙥㔰ㅤ㙡㤴㠴㈲搹慣㤱搲㉣ㅢ捣㜱㍢愹ㅡ愱ㄴ㜷慣㙤㐴㤶摢戴戵敦㤴㈲敦㐲㌱㈹㥡挹改㥦㔶㠴㠲㐰㙦愴愳攸戳捦㈶㡦㐴挴㠶㌶㐰㤹㝡㉡㉣ㅢ㡡㐲㠲愷㜰敤愴㈶换搱ㄳ昸㝢㔷㤴㥤㙦〴愹ㅡ攳捡㘸㔴㌳㔵慦捦㍢戰ㄲ慡㠶㔷摢㈶㉣㡤戵㠵ㅡ㐶㜱㘷慦摡㍦摣摥〴㈳㐶㙣挸戰㐸㠶ㅦㄸ㙣〸收㑡㐴㔴㘹㥤つ㜱慢㥢挵㈵㍥㥤㤶㠶愳㌰戰ㄸ搴㘶攵㥡㌲挳㕡㤶晣愸敡搰㍣㉤㉡㌹慡㥢㔳换㍥㔴㝡㐰㌹ㅥ攵ㄴ㠳敢收㔹扡愵㜰㠹〱㘲㌷捡㉤㔴〳㠴㜶㥢〳昰㘴戰㝤戰㠳ㅤ〹㐳㈷戴捥㈸㐱㡢ㄹ㠴㥢㕥〴㜹愷㐷㡣㐲㤰㥡㉡晤晥㤸昸捥昳㑣㍦㍥㤶㡢㌳ㄱㄳ㌱摣㤵㘱㍤〰戹挹挸㈴戹㘸㌴づ㤸㠷㤲㑤〹慤挱戸㡣㈶挶㄰㑤㍥㉦挰㉤ㅥ挶戲㠶挹㌶㜵摣㜳ぢ㉣㘸搳晡晡㉥昳㤴㔳慤㌷㙡㔲愹攲㔸㔶㉢㡤扣㉤昰愵慥〰㠶摣㤴戱㉦搱愶㥣挲㔱㡡㑢㈶㤲㝡户扢昵㘳攸慥㠴ㅣ挶〸㔵ㅦ〳㤰ㄹ㙥㌹ㄵ㄰敢戸愷㐰晢㜰㜷敢〲㠳扡㍣〷㤱搶㔱㐴㔹㌶㠷晢㜸捤㈸戲攲戶㐴戳㌹㜷捥愵捤㥥㈸㍡㘹㠵㐵摢〲㐷㔸㘷㈸昰㡡㐵ㄸ㈳㍤㜲〷〷挹㕤㡤愲扢㔷㥦㔴㡦戹慢㐰㠵挲㠰㘰㡣㤷愷愰ㅣ㜶ㄵ㡣㐴㠳㕢㙢㔹摤㠲搱㕦㕡摥晡ㄴ㠰㘰ㄸ㤸〶㉤㕡㠶〶捥っ昲㥢ㅢ㌸㌷愳㔵㐶㠴㌴ㄹ㑣㘵㡣㜲ㄴづ㝢㈰つ摣挴㠳昴㤲ぢ㈵ㄴ散㔱ㄷ挳攲扢㠹攳㌶㡥㐰慥㜷㙤㕢攱㠲ㄱ攰晡㡢戳慦慤㜸慡㔶愳戹ぢ晦摣戶挰㉡慥㙥㠴收攸㥥戶㑢㔹㙡㑤戴敦づ戴㔵㐴㤷〵て捦㑥㥣㌴㠲敡捡㘲戰ㅥ㕥摣敡㤵㈴ち扦㠰㍦㘲挳户搳㘶捥㍢扣㠸扡挶扤㉦㕦㜲摣换㡥㥡㔷挱攷慤㍦㔰〸慥㔰昶㜳㤲攵摣摢昸愷㤲㤶㉢晣ㅤ㐶摣捡戴㌹㐰换㐱挲㜱㔴ち愵挱ㄸ昲ㄹ㜴〲摢扤㜹㙢㠰㜴戲愷㡤㑥㤴㈰搸㈱ㄴ攷攲㝢㐶㈸攲㙦㠱㔶ㄲ㑢㜸㈴挷㥥扦っ搶ㄷ慦愲㠴〸挷㜳㈴㐶ちㅦ㐶㉥〳㜵㑡㤰㐷㔷㍣㜸㈱攴㡦〷㑢㌱㌷㙦挸㑥晦〷捣㉣㕥㘹㐷搱㑤㐴搱摦㜴愰㐸昰ㅡ㠸攲摦晢㤱㠹㔳㠱攱搹㜷ㄴ〸攷㥡㜶づ愰敦晢㠵摦晦挷〳攸㕣㐴ㅣ捡㐶㐳愸敤ㄶ㍣㌷㑤㠴扥づㄳ㠱挱㝢㘵㈲㥣㐶㐶㌰㡡ㅦ㥡〸㤱て㘴ㅥ〵㥢㥢〸㡣敤㘵ㄸ㠲㠹㔰㙢挲慤挱ㄳ搸戵㌶晤㘳㈷㜱昱㔶晡㠸攷㐳㘹昹㌳昰㐸㕤搷㔹扣㘰㜸㠶扤㑦㤵㥦昰㈴㤴㤹户㠴㥢摣慡ぢ㝢散摦戰㐶㜵摡挰㔷ㄱ㝢搹㜷晣㈹㕢扢扦づ㑣㠵㈹㜴摦㡢㤲㈸扥ぢ㑦㠹攰戹㈱昷㠵㍤㍦㌹昱㥦㡦㍦㝤㡣户搵㈲㕡㉤摣㠶㝣㉦㈱㝢摡ㄳ〸敡㈶㉥㡡散攵㠷㌹愷昱㠹㤲戵㕡㤷搳㠶愷慣㈰㕦户攳㙣㐸㜸〹挲っ㠹㙦㍢㤸㤸戸昷㄰㥡㤸ㄳ㙤敥㑥昵㘱㤳㜲ㄱ㑥㈴㈶慥㝣㝡㜱搸㔰㜴㔵㘴㍤㕡㥢㠵扦㠶㉡㝡㠷ㄳ㐹㕢㠹㍣㜵㌲〹昱㔷敤扡敥〸㜵㕤㜸㤰㘱搸㍦㤶㔲㠸㍦㤰㐲㤲〷ㄹ㕥〸㔰㔲敡㉣㌲㠵摢〱㌲㈲㙢敤㈱㕥晡〳㜶㠴㠰㙣㕥晡敢昱㈳ㄶ散㈲戰ㄸ晢攲㝢㍤搱搲ㄶ㡤㔵ㄳ㐳戵捡愶㔹㐴㐶ㅤ㕥㔸㌰ㄹ㤷愶㉣㥤挳㈸摤戲㍢㡡㉦ㄹ戲挳挰㕢挸搸〵㥢扥戶戲㝤㥦搳挰捤て攸㤹愲㔲ㄸ捥㙥ㄶ攳㐰慡㘲㜴㘱搳㜲㔸㐴㌸ㅣ㘶㥢㥤〶愲㉡攸㉣㘷ㅦ㑥愵〸晥昱㑢㈱搶㡦户㠶摥摢㕥㐳ㅤ攷昴㘳㠱晣㠱晤㜵㔳〶㘳攳慤攴ㄸ㐸搸㉤戵㉡㠵搷挳捦愱ぢㄷ㥤ㄳ㝡㉢慢㥥挵ㄱ晣㡡㌹慢㑦敢搰晦㡣㕥㉢捥㍡捦摥っ㘳愷昴晦㘷㔱戰愹晥ㄷ㡣扤㈹㐴㍥ㅣ㘵昸㔰㘰晣㘴搳㤰つ㜷〴㥥㙤〴㙦搴挱㔸㔷㔹㠶扣挳摣㈲㍥㕥つ慢㤵〴㠷摦㉢摦㝥㌵愲搹㤷戶敤㐰㔷〱挸搸㔰攱㘵㠸愰慥晤搳㜲㉢㍥摤ㄶㅦ㐱挷㍤愷慤慡攷晡慥ㄹ㡣㉤㈲攸㍢挶㙦捦㑣搸㍣㔳攲㐷敤㐲敤〰㜶㘲昰昳攸㜳㘶ㅥ〲晢㡣っ摥慢㔸㈴㈳ぢ㕢㡢㘴昰㍢愴㤱㐴㜸㠹摡挱扦挶㝣戰㘱搴昱改敡㍣㝣㥤〱㡢戶㠵戲ぢ㍤捥敤㌷㌴戸㜵戸愳昵〰晣㐱戲㍥㠱攰㤸㕡挲㈳㥦攷扥戶敦㐱扡㙤戴㌶㥦㉤㝢昳戹㤵ぢ㉦〱愷㕢㝢㑢㥡㘴昸㑥㝥㤱㕣搶㉢㠴戸戴㝦っ扦户敥愰攵㘸愳愰昳攸㠳㙥㍡挲挶敢㜰㥦㙤㈱晡㝤〱㕤挵ㄴ〱㝥㜴㈳捡昰㐱搰换㐷㔶ㄴ㉦㘲㔹㘴〰攴㜳挵㉡㐰㜷慡㝥㘱㈳慡ㅥ㠹〵戲攰ㄹ㠳攴㔸ㄶ摦㐵㐳㙥㔷戸㙣戰〴㤷㉤搴㔹〲㜹㍤敥㠱㝣㑥昰㉣愱㈶昲㙤㜴㘸㑥挴㐲㘹昷㠹晣攵㐶ㄳㄱ戴〲搴㐲㤳攳㡦挴㕡㐴慦愳㕡户〹ㅣ〲ㄷ㘰㤸㘲㤱戲愶ㄸ㠶ㄶ㕥㈵㘶㤰晥㉤晡晤晡戱㕦扥挶昴㍦挷㠴ㄲ㠴愸㑡㑦㥥㠲㔰㑤晥敢挹挹㝢㈸敤㍥昹慦㙤㌴昹ㄱ捡㐸捥㐴て〰㠶晡㐴〵扦搴㘲ㅡ挸㜰ㅦ昹㈳㉥㄰攰㈷㌵㡢ㄱ〳㈵慡敦㘵㘴搰㤷ㅢ慥㕡㕤㐱㈶敥㕢攰晡㌳㍥敥㔱昶ㄱ㉦㐲搲㤷㔳っ㥤戱挵㔰㉢㤶散挸ぢ扢㉤㘴〳㤶挴慦㘵扢㡡昴㘲㡦ㄱ㝥昱㙣㡣㤸㤳㈷攳㉦愷戴㈸收〴挲〸㉤㔲搲て㌷㔲㝣㌹㙥晣搳㥦户㕣愶愸㐰〲昵㠴㡤㐹㘷慡昱㌳㜱攳挳昸㉡㑢戵挹昱〶〱搳敢㜱㘳搲愳㙡晣㜴摣昸扦て敦㙢㌶㡥改㌰ㅣ戹㐰㈲挹戰㜵㤵昵㥦昸㐲㝢ㄸ捤ぢ㈶昵攷㠰ㄹㄶ㔳㜲慡搰㜱㕤㘹搰㐱㕣〶昱昰㡤昴ㅣ敥㌶攱ち〸㠴㙣昸愷ㄲ㑥攱捥搳慣ㄱㄸ昸〴㝡つ挱㘶㑦㔷㑦散㕣㌴攷㍤ㄴ昴㥢愷㝣㥣愹㙡摢㡡㐴㘰づ攴挳晤摤挴㈹㥦㘱㍡戶昶㈳づ㤲㘹扣㐳搲㥢昲㔰㠱㤵扣昸㘲㡣搹摣㔳㉤㥡搱㥦〴㜲㈰ㅤ〱㤹搱㥦〲っ〳㌱扣慤㥣ㅢ㈱晦㉢收晥㈲㉢扥㐴昰㌴㐰㔹㤰搹㐹〷挵㘷〰昶挲㑡挵㥦慡昰挷㙡㜲㙣搵㤳㙢昸搳ㄷ晦昰㌳㐷ㄳ㡦挷慦㑣ㄲ㤳晥㉣扢㝤〵愰て㑥㕣ㄱ㤱㘲㔹晦㉡㑡㤲慦愶昸㔰慦晥㌳㔶㍣㐷昰㌵㠰㜲㠱㔳摥昲摥㜱㘵㍤敡慦㍦㐷㔷昱ㄴ〱㝥昴慦㐷ㄹ㍥ㄴ戸ㅢ㥦散㙥㌱昳㐰ㅣ㝦摥㡦㠰㘷敡㍢晥晢昰㕤晥㍡ㄷ摤㠷㍦㑢㔲㔰收㝤㕥扢户户戱挸ち戴捣搵捦㉡㌶晢㕤㡣挳㜵戵攲㈸ㅣ㤱慡愵愴ㄵ〵戱捥〵ぢㄷ㙦攰㕢㡥慡ち㈱㐸〹慡挲㠹㉡㡥愱㐰晦㈶㥢ㄲ挷挴㤳晥㉤㍥ㄱ戵㙡ㄳ晦㈲捡昰㐱㄰慦慡晢愳㔱昷昸㠵挴戵慡戰摡㕥㐸晣慢㡡㤵攴ぢ㥦攷㘰ち㔹挸愴㜵ㄳ㤱愶㘸攸扢挸っ昵つ㜳㙥て攱㐷扢㈲慡ㄷ㙡ㄷ㉥扣㌹㥣ㅦ摢㥦晦散㘷〶㥦㝦晤㕦摥昸挶慦㍥㜷昴㜷㙦扤昰挲慦晥敢ㅢ慦扤昵㡢攵愳晦昴搲㑢晦㜸晦昷㕦㝢㘳户昹〳敤攷㙦捥晤攰㠹挹㑢㑦㍣㘶㥥扢敤挴ㄳて㍦晡攰攴挲㌵攳㝤㝤晤晤户㡥晥昳昵ㅦㅦ㜹敡戱㔷挴摦晦收㍡㐷愸攵攲〵改㘹㜰搹㙡ㅡ摦㐳〶搳攰㡣摦搷㘹㜰戹㙡愳㤶愳㡤㥡㐶㐱〹㥥つ㑥㐰㔵ㄸ改㡡㠱晦〵㘵扥戶㠰</t>
  </si>
  <si>
    <t>㜸〱敤㕢㝢㜰㕣搵㜹扦㘷戵昷㙡捦㑡戲ㄶ摢㔰摥㠸㠷挱㘰㈳㈴㍦挰㍣っ㤲㈵㑢ㄶ昸㠵㈵摢愱㠴挸㔷扢㜷慤挵晢㄰㝢敦摡ㄲ㘱㑡晡㥡㠶㜴〲搴攵ㄱ㔳㔲〳㘹㐹愰つ㈴㙤㈱㈱㘹㑢㈹㄰㤲〶㍡㈹㐳㥡挹愳㔳愰㑣㍢ㅥ㌲㠹㘹㍢㤹㜴ち愱扦摦㜷敦敥摥㕤慤㈴愳㤸愹晥挸戱昷扢摦㌹攷㍢慦敦㍢攷㍢摦昹捥㤱愱っ挳㜸ㅦ㠱㕦㠶㈸㤱搳㠷愷㕣捦挹㜵昶ㄵ戲㔹㈷改㘵ち㜹户戳户㔸戴愷㌶㘷㕣慦〹〴搶㘸〶昹慥㌹敡㘶㙥㜵㘲愳晢㥤愲ぢ㈲搳㌰㘲㌱ㅤ㘱㉤挱㉦㔱㡥㘸㤶搲㑣搶愰㌲戴〵搰摡っ㌰搲户㘱摢搸捤㘸㘴搸㉢ㄴ㥤㤵ㅤ扢晣慡搶㜷㜷㜷㜶㜷慥扥慣㙢㕤㘷搷捡㡥扥㔲搶㉢ㄵ㥤昵㜹愷攴ㄵ敤散捡㡥敤愵戱㙣㈶㜹㥤㌳㌵㔲搸攷攴搷㍢㘳㕤慢挷散㌵敢扡搷慣㕤㥢扥晣昲㜵慤㌱搴扣戵㙦挳昶愲㤳㜶㡦㔷㥤㥡㜵㙥敢摢搰戹搵昱㡥㔷㥤㜱搴㠹㉡晢ぢ㌹㍢㤳㍦㑥㤵㥡㘴昵敡㝥㈷㤹愱㑣ㅣ愷㤸挹敦敤㐴户㙢ㄸ㡤搸㘵㥤〳攰㜸搲㜶扤㍥㈷㥢摤攱愴㈹㡥搶ㅣ㜹收ㄴ㥤㝣搲㜱ㄷ攵㌶㑥㈶㥤㙣㤰敤挶㜲扢散攲㔶㍢攷㐴㠹戴攷㝣戹つ愵㥣扣㤷昱愶摡㜲㍢㕤㘷㠷㥤摦敢㤰挴捣つ㤶㌲愹㘸㔴㐵愳㐶搳〵㡤㍡㈳戲改ㅣ㈸㈶晢挶敤愲㈷㌱㑡慤扢ㄱ㙤㘸㠶㐸挷㙢扡挵㙥㜷搴㤵愲㤸㠶㌳戹敢㥣㘲摥挹戲ㄱち㙦㐵ㅤ㤱昰挴㘷㝤㠵㌹攵搱㔰㌰慡㈵㔸〶ㅣち㕢搱㉤〴慤〰㔶ㅢ㐰搳慥摥慤㝡ㄱ㤳摡〱㔴昴㈸㤶㔱戸〸愹㈳愳㜶㘴㜴㉣㌲㥡㡣㡣愶㈲愳㑥㘴㌴ㅤㄹ摤ㅢㄹㅤ㡦㡣㘶㈲愳㌷㐷㐶昷㠱愶ㅣ㘲捤捤㤱㈰㍣昰㕢㌷㕦㝢愵晥挹戵㑦晣收㤱㑢慦昸搹攲〹㤳㉢㘷㙤愳晥搷戳愶搷㜵㑢戹〹㉥搹㐰㙣㘴慡捥昵扢摥㜶扢㤸㜳㡦慦㝣㈱摤戹〴摣敢收㍥㝣〱愳㤱攳㈲㘰敢〴㌰敢戴慤㠵㘲づ㑡㘶㡢㘳攷搷㜷㜷㜵㜵慤ㅣ昶㔲晤捥㝥攲㝡㌱戹戹〴挰㕡ち搰搴摦摤慤㑦㘴搲㐹〰㑡ㅤ挱っ攰㉣昸敤晦㝥改敡ㄵ㌷㙥搹昶昵摦㜹㜶攲て捥昸摦㡣愲捥愳〸慤㤳〱捥つㅡ搸㕣攸㉢㜹慣搵㙦㙡㔵戵愵㔵㕤晡ㄴ㄰敡㔳㔹攴㌴〰㌴戴㑡㥦捥愴㌳〰㤴㝡㌳㘸攸搱搷㡦ㅣ㍥㝦昵㜷〶㥥昹慦㌷扦㜲搹慢愷敦㔵搴慢愲㙡捦㈲㜱〷㠰㜵㌶㤳㐶㠶㜶攸㜳㤸㜴㉥㠰㔲㍦ち捡摦戱攳扤摤换㜷敦搸昴搸昹㍤㍦扢攳晢㔷㤹慤换㤰㝤㝤㌰敤晢㡢昶〱攸㡥慡㕡㕡搵搹挵㝦㜳敢㘳愸攳昴摡昴㘵改敥敥搴摡㉥㝢戵㙤㜲㈹ㅣ慢ㄶ㈰㘳㕢搳扢㌳昹㔴攱㠰愸㠵搶昴㐰㈶敢㌹㐵㠹戴愷昱昱㔵㥢挴摢搲ㅢ㈷戱㈷㈴㝤つ戲㌴摤攷ㄴ㍤攸㔲㙦慡㍡敢㑥摦㘰扢㑥㌵扡㈲愸㝢㐳愱㤴㑦戹愷㌵捥ㅣ昶㙣捦㌹戵㍥慦㕡挹戴㘲挳搰戳㡥㉢㕤㍡戳扥搸㉥㍢㕢㜲㝡㈷㌳㝥昶ㄹ㜵搹搰戸㠵戱㤹㜳〷㡡捥㉤㤵摣㘹㍤敡挵敥扣㕦敡㥥㌶㑡㍦换敦㔷㐷摦㜸挱㜵昲搲扤ㄵ戹敤㤹攴㍥愷㌸散㜰㙦㜷㔲㌲搴ㄳ㤹ㄵ愸晤ㄵ摢昲ㄸ㈸ㄴ㜹敡㥣㜰㉡ㄹ敤攴㔳㑥ち晤㥤〰㤷愷㐶散戱慣㜳㔲つ㠹摦㈶㌲㑥愹㐹ㅥ㈸㈴㑢㙥㕦㈱敦ㄵぢ搹摡㥣摥搴㝥ㅢ㕢㑤㙡㑢㈱攵㐴㈵ㄸ㍥㔴㐶㔳㤳㔲挶昲㐶㍡㡦㜵扢搴敡愱㐹㐲㌵㌷㍢㜱㘸ㄲ㤱戸攱㙥㔰愹ㄹ㐸㘸㤲㤱晥挲㔹㝢ㄲ㥥㠴愴敥㥡㤵扡挱㈴㘵愱㤳㙢ㄷ㕥攷づ挸〷㜲挸㍡㕣㤵㤱昳㘶慥戲㍡㉦攷攸㘹㐸㉡㌴攵㐸㍤ぢ搳愴摡捡摣晢㜰㠹㈳㤱㈵挱攸㌷敥㠷㐱戱挹捥愷戲㑥㜱㔶㐳㔴戱㐷晡㝣㠲ぢ〸㤶ㄳ㕣㐸㜰ㄱ㠰昹㕤攸戸ㄹ㌹㑡㘵慣㈶搵㤴㜹㈰㤳昲挶慤㜱㈷戳㜷摣㐳ㅡっ搸㔸㡣散㝥ㄶ㜶昰摤昸扥〰ぢ昶㉤摡挴㝡㈵挱挵〴㥤〰昱戸㘱㕤㠲慦㘱挵㜵ㄷ㍦摤〰㈷敥㐲搷敤扣摤㤱㜲㍡㈶㡡捥㝥㔸㘰捦晦㘵㍥㙥㤸戴ㄹ㍥戸㘵㐳攳㔹㡢㈱〵㑢搷㌵㜳戰搷摣愶愶㐶㍣搹㘴扢攳ㅥ㤷攳慣㤹㘲挳慣㘲愵慢〱㕡搷〰㙣摤攴㘴戱㤸㡦㤷㤱㙣搲ㅣ㥡搳ㄸ攳㈶㝡㔲㙥㜸㉡㥦ㅣ㉦ㄶ昲㌸㐱昴摢㥥摤㥢㠴挵改㉡摢捡挹扥㘸攵㌶㘵戰㍤戶收㜶㌸ㄳ㡥敤昵㐱㔹㝢㙤戹捤戰㔶㐵㥢づ愵㈶捤㥣㙦㘸昶㍢㙥㔲搳㈲ㅤ㠲㜲㥡戴㠰㐱摢戶收愸㙥㥣㐹㡦㔵㌷攷㘰晢㐰㌲ㅡ㐴㉢愴㤴㡦戱㘴㥢愴㤵㑢挷㠳ㄸ㙡㐸〸ㅡ慡愵㐵ㄲ晣㥡㘴㌳挷㍥㡡㥤㌵ㅡ挰晡㜵戴搳换㘴摤捥㠰扤㥤晤〵㥣㔸ㅣ㌹㐳㤱敤㤶㠵㘹㘶捤㉡慣晡攵㑥㤳㜶㕢㜲捣慦ㄶ㕤ㄹ㉣ㄶ㑡ㄳ戴㝡㡥㔷㍤慣换搰㙢〱づ扦昳昸㤵换㍥晢攴晢挱昷㜶㉣㈴〹㥡㔶慦收慣㘷ㄴㅦ〹㝡ㅤ㍥昱搹昲㑣摡挷つ昵敤っ搶㌷捤愵搶ㅣ㐶㍢㔲㜴攴㌸ㄱ㤳挸搴㠴搳㤶摢㕤㈸敥ㅢ㉢ㄴ昶㔱昸㡢㈴收㡥㍢㡥㐷ㅢ扤㈵㌸㤲㄰㔷㑡㌵㌵搵㔸攳㈱㘳㥥搶扤㜵ㄵ㐰㘲愴㤰㉡戸ㅤ㔹晥㌲㘳挵㠲㙢慤㐷㙡ㄳ戶ㄶ敢㙡㈰㘷昴收敤㉣ㄶ戱换〵㍤散攴摤捣㔸㈶㥢㐹搹愹捥挹慣㍢愹㥥〳ㄷ㘸敥扤扢收愷㉤扢㉦㝦㜰攳挱㍢㝢敦㝢扢搳㑡愸扦ぢ㌲愶㤹昱㥣昹戳搸㐱㌵挶㜲〲戴㌵㜶搰戴ㅤ摥摦晥㝥㘵挷㉣㌸㍢愶搶㠶戹㘸㡥㡤扢捥㡡㤹㜱捦晡㤵ㄵ搰挸ㅤ攵㕢〱扤㔸㉣敡㙦戱散戸敢〳慦つ扡て㜱摤㑦戰ㄱ〰㝢户㘸㌱㙣摤㠳㝥㔴昱㐸挷㑤㕡㙦㈲ㄸ〲㌰㜹慥㥢㝤㉢挳㜲愵㘶㡢昲㜴摤㤶敢㜷搲㌶晣㔴戲晤㈸晢晦㜳㜷㡡挲㡢ㄷ摡㥡㘶ㅦ〴晡㑥捤㙦搵摢户戵㉥ㄴ㌸㜶㔲㠳㑥㝥〴㉡搸㍤㥥㥢捥昱摣扣昴戵ㄸ㐷㌹㤸㑦㘱㈲ㅣ晢㤸㘸攱㌵敦愷攵㌰㍡㙡挴㌸㐲愶㘸㥥㐵愷㙦㜸㕢㤱ㅡ㥦㉤㑦搱ㅤ挰愹愱戹挹㔸挳〰㑤昴㔱㜰㑦㔱㝦ㄶ㙣づ搳㜶㡤挷㠳㡣㘹摥〳晡〲挴昱戰㥢攵扦〰戲挶戳晣〶㘴敢㕦㈷戸ㄱ㈰㌴换㙦昲愳㡡晥〴㤹攵ㅦ㈳搱㈸㠰愲㔳㐱㍣ㄸ㝢㠰㤴㠳㍡㡣㌶挸㐰㘱〲ㅤ㄰搳㤹㤰㐲㙡㕣捦㤲愷攸慡愸㌰㐱㤳〹㍥〳敥㐵挵つ户捤㝢㠲㡣㘹㕥つ㍡㌳挴昷㤶㘳㈵㜹㠲〲挱〴挱㉤〰敡㑥ㄴ㈵㔳㝥㠰ㅥ晦㉥ㄲ慡㘶扢㑢ㅡ㥡昶扡〴㄰㘲捡〱愶搱㙡㡦ㅢ慡〳ㅦ㘱捣ㄴ㄰㝤㉢㠰愲户㠴搶慣愱㍦づ㌰愳㐹㜴㌶㈹㉥〱㐰攳ㄵ挵愳㝦〳〹㜱㍤㑢㥥愲ㅦ愶捡ㅣ㕡ㅤ㍥㜳㍥㡥㙡ㅡ㌲攷搶㈰愳摥㘵㘳昲〰㔴㙦㝣㡡㙢戳㜲㤸つ㙤㌰ㅣ㤱㤵摥㤹捦㜸㙥㑢扡户攴ㄵ〶㌲ㅥ㌴㐰㙢ㅡ〰愸ㄴ㌹㔵捥㝤愱㐲㉢搲扢㌲捥〱慥晤戳愶㘷挱敢摢㔷㜲扤㠲搸搵㘷㑥捦敦㉦㙣㉤㜸晤ㄹ㜷㈲㙢㑦㥤搷㈰摢捦搹㍤敥攴攱㠸㈸挲ㅦ㌱ㄷ㔱㘱㘲挲㐹㌵攸攳㜰愱㔴㑣㍡㐳晤ぢ挱㤵愱晣〳㠲〱ㅢㄴ㥡㔸㉤㥢搹〲〸昱㥤挷搹〸散㔶㌵扦㤳戰昵㝢㈸慦捥㌳昴㈷昱㙤㐲慢㤸散晡づ攰㤸昳㈶て挸戳㑦㤲㤰㝢㠴㑢㉤㥥㠶㘰晤戴戶挰晦㌶〴晢㌷攵挴㠳搸㤶㑣㝥㔱㠰㙥㉢㜹㌵㌹昶攴㤲㈰愷㌷㥢摤㤶㠷昰㤳㜶㌱戵㄰攴㠲㠱㈱昸㐲㔱ㄶ晥捤㡦搵㝥㌵㠶㜱戴㝣㙤㜶昴㜶㉣昷㑦㈱㤹扣愶ㅦ愲攱㘹愷戲㈰㠱㠴扣㑢㔴〳㙤㘴㜷㈵㌹挶ㄸ晤捦㈲〵摦晤扣㐸㈸ㅣ㑣㜱㕣户㘴㥤㈵戵㔱戱㍡㜴扡㜷捣㉤㘴㑢㥥戳愸㠲挹㔲搷改ㅤ㑥搶愶愷戰戵㠲㙤㑦㝡昰愵㔶敡愳ㄷ㜰攱㐸〸ㅣ㠹〶㔲㔲㈲㈷㙢㤶挹㕢㍢〸慥愲㜹㑡ㄵ㝢㐷㕡挲㑦慥㔱てㅣ㘲㜸散ㅡ愳㡣挴ㄹっ昳㐲㔴㕦㙦㔶搴㙡摢戰㉢㤰㉢㘹㐹搹㐳敤敢㌸㔱㕦慤攵㌴㝡攱摡搲愲昹攰㙡攷㤵㑤㍢㤷㑥ㄶ搷愰㕥㈶㘹㘷戳㔳㡢搲㐳昹㘴戶㤴㜲㌶摢㘳㑥戶慣戵㜹㐵戱㌰攴㈵ㄷ挶扥慣㘶攱㑢挰㤴㈱摣ㅡ㤷ㅤ㡦昳㔶㜴㠶晥㝤戰㔵㌶㕤搴ㄱ搷㥦㐶㡣愲愱搷敦〳晢㕤改ち㔸㕣扤㌵㤰ぢ㑣愸戶㘹㐹搴㘹昴㍥㔵㕣户戲攲㐲㘴㥢ぢ㥢ぢ㜰慢愷㐲㐹㥢㌲㝥搲㠲㔹㔷㈲㈶换戲收扢挵㠰㔷愱㜰昴昶㈷㌶ㅥ㌹㜴昹㘷摦扥㠶㕢つ㈵戰ㄲ戹昵㝥慢搰攲㤰摤㕦㤴㈰㝤ㅢ敤搴㘰扥改㌰㤲昱戲㑥㑢㕡昲〵㡦㜱㐹㤰㥢捤改㤱㜱昸㠰晡摢搲㠳挵㑣㉡㥢挹㍢㌴㐳㜰捤挳㑢攳捤捥㕥㕣㐸㙣㉦戸ㄹ摥㜷戶愵㐷㡡㜶摥㥤愰慢㉦㌹戵戸㈶㈶挲㌲搳ㅢ㌲㜹㉣㈰扦㑤攲敤改攱昱挲〱扣㜲㈸攵昲㠳昶㠴扢㈰〴〵㉤ㄴ〴㝦㔵㐵㔴㈴愲㘲㤱搸㝣昷㉡敢㑥㔴愷㍢〶㡢捦㍦㥣捥㈴㘱㌷愳〱㍡㠱㈳〴㠱攰㉥〶㌶换敡愵捣㠲换㈱慥㕥昶戰收㈲戹愱㑦扡昲㘰㠴ㅡ㔹摦挵㌲㜷〳㕣㍢戸㜳愸㝡愵昸㑢㍤昳㌰㍢㔱摦㉣ㅢ㠳㑣㤲捡晤〵㑦㌹㡢晣㠹挳㌴捥㈳㉤昲㘷慣㝥㌲挶搳㐲挳㜹㠹扤㤴攴㐴〷攰㔳㙥㠵ㅡ㠰㈲㠶㉦ㅥㅡ㜸㤱ㅦ愱㜹㠷㉢㘳㌷挸敢㉢攴㜲㌶㈷ㅡ㈷改㌰戴戸ㄳㄳ㕢ㅢ㝡㐵愷〱㘴㌶〶㐹昶㈴㤲散㐹㐹挲收捣㍢㐹挱㔹㔷㘱慦㕤捣㜸攳戹㑣㌲挶〸敦つㄷ挴っ挵ㄴ攲晤㐹㌹挸㌴㠵攱㕡敦㘷昰㕤搵㄰㜷㈷捥ㄲ㘴ㅤ挵㡦㜹ㅣ㤱ㅤ㕤捤昳挲〷搳㔷搳搲搵〷〱㑣㕥㤱㘰ㄳ〰㐴〸㤹㘳㐸ㄱ㤵愴扡㤰捥㙣晤㠷〱挲㐸㤴㔳㝦㔶敦㝢㌳〸攲㥢ぢ㜶㙡〰㔷换㠵㘲㜳昰㉣㈹〶搱㔲挱ㄴㄳ扣㜱改挳愵㈵㉥㐳昷挳㉡㉥挶㤸㌰㡣扢㡣㈸敦㙡㉣㕦㠶㌴㌵つ搳㙣㠹㌵㙡㙢愸㕣搷㜹㠱㘷㍡晣摡㙡㘸㕡晤㍦扥㝥摤㌵攸ㄴ㠶㈵昷晢昷〰搵昷〲愸搵〰ㅣ㑦ㅤ挱㝤㈴戸ㅦ挰㕣ぢ㔰扦㑡㘶扣㥤㘰攵㘶㡥户㈶戱ㅣ㠷〳攳挳挲㕤ち㙥㕦挰ㄲ慢㈵挶摢ぢ晤ㄹ㠰㔷㕥㝥㤹愷㔶㐳搱晤㕦㙥㥦㡥晢㜸㥣捣搳㠷〸ㅥ〰㌰㝢〱㍥㠰て㔴づ晡㤵ㄳ愷㤸扤搵〳㘶㕢㍡㝣㥥㕣㤲づづ㤶愱攳㘳㕤㥡㤸㕢㔸攷ぢ攸㜰〸㜶㠰㙤攵㔵㌳晦扤ㄸ搳㥥㜳ㅣ敥ぢ扡㌷戹昷ㅡ搶ㅦ〱㉣〵㔳扣㘲㘶慣㤴攴敤㘳㠷晦摡㠴戹㈲㈶㤹晢挱攲愰㐷㤴慡㕦㍦〸愰攸ㅡ愵㐶挵㠲ㄲ攳㑡晦㌱昰戹㔷搸㈰㑢攰愷て〷〸㈳㙡ㄳ㐰㜹㔶〰㉤㑦摢㠷㠰敡㠷〱搴㄰㐰〳㠲㐷㐸昰㌹〰㤳摥扣㝡㤵㔲敢㤴っ㕣㤷㔱㜹㤳挶换扣ㄸ敥挵攴ㄶ搰㤴昵搷ㄲ扡扤戳晣㡢扢ㄸ捡〰换戹搶㌰㤴戳㤳㡡晢㔳㡢昳㥤㕡㈴ㄲ㠹㐲㐳㔹昵㔷㌴搳㥡㘵ㄵ挳㡥㌸㑥ㄵ㥤㠵搶㥦〰戴搰㥦㠲晡㐷昹㉡攸ㄲ㈴㠴㕤㐲㌸㡢㍦㡡㈴㈳慥戶〲㤶〷捥攷㍡挱㝡昹㍣㔰晤〵〰㐵㉦㕦㉦㝥㐰㉢ㄲ愶㙢捦㤷昰㘳挰㡥㕤挲昴〶㡡㠴ㅦ㘷㜵㌷〲搴㐸昸捦㤱㌰户㠴改㍥愴㔰昵ㄷ〳㠴ㄱ㐵ㅦ㘲㜹ㅣ㐰换ㄲ㝥〲愸㝥ㄲ㐰㡤〲㌴㈰昸ㄲ〹扥㑣㠲㍤〰㤴戲昵ㄷ〰㈱敥慤㙡挴扤扦〲つ戸㐷户㘳戹搲㄰昷㥥㐲戲㝥ㅡ㐰攵〰攸ㄲ戳扥挲搸㌲㐳㝦ㄵ㕦㜴㕦摣㈱捦〰攵㠲挹攳㝢〱搳㠳㄰摡㌹㜰㤰晦ㅡ㔲㐹〵㕢挹㔸㑥ち㡣㜷慥㠳愱㥡〰ㅤて㠷㠶晥㍡〱攵㉦愷㤳扦〱挲捡攸愶扣〸㍦㍦ㅣつ㝣㠵㜰ㅣ㐸㌸㝡つ愹㐸㐷㝦愵㐸㕡摣㠷搲㌶挷ㅢ戲搶ㄴ扤㤹㈲搴㘷㠱愸ㄲ㠰㉦㔴㐳㜳捣晡㌹㠰戹㠵㝡㠰㘵㐹晥昷〱㈲㐲愵晦戳捣㕥愰攸㤳散㌶捦〳搵㉦〰㈸晡㐶ㅢ㄰扣㐸㠲㙦㤰㠰摥㔲敥㌸晡㈵㠰捡㈶㐱㠷㘸戹㔸㘸㤳昸㈶〹扦〵㘰㝥ㄲ攰搸摣㘴捤愰㑣㠴㝣㤷㜲㈷㜱㐲晡晡ㄲ慥㙡扤愹㙤㌸㍥㝢㑣㕡〸㤶㔲搴㜷㘲捣愹㑥㘴〸㌷摥㐴㑤㔲捦㠳㕡搵ㄳ㡣㑤慥㘰收攷攴㠸㥢㤷㐲㉤ㅤ㕢㉢㥣ㄱ戵㤷㈲㥣っ㜱晤㙤㐲㑣搵㍢昰㤵㈹昴㜲㠰挸ㄴ晡㔴㌹昵ㄵ㈰攵㘰昲挸㍥换〹愳捥㍦挰㡡㤶㔴敤㈱㕡扥㉢㜰ㄱ敦ㅤ挳㐱攳ㅦ㔱㔴㝤㥡〰㍦ㅤ敥㠳扡慢㥣晡㥤〰攱㜰捣㠳〰昵晢捣㌴搳㌵ち㈲㜸㍥㘱挴づ㝢㔳㔹ㅣㅣ㠸㜲摦昱㌱㕡㑡㝥㌶㍡㕤㈸挲㈷ㄲ慤扦挶慤㤴㕤㠶慡㕡㤶搶㍤昵㤲㘲捣戹ㅢ㍦昳ㄲ㠸㘸挶昲ㅣ㔷㔵㉡㉣挳㘰扤ち戰㜴㑢㈶㠹㐷っ㠵戴搷㌱㡣愳㌰㥥㉣ㄴ㌳㘹㌸㐵㝡捤㡢㔱㘳挳㌶㌹戰㘸㥥㉦戶昷昳昶㉢扥㉦㕦㌸㤰㤷摥㤸㉥摦㐰ちㄷ㥢㥢搹㑣ㅣ㍦〹攷㠲户〹摡搳㉣慣㕦〳㘸㙢㑡摣㈳㔹㔸㥡昷㤶ㄱ㕡愰っ㠹晢晤慦搱㑥扢㤱戵㔰㜱ㅦ搷㤰愰戵㐹㘹㕡摦〵㔸搴户㘱㌴㜴㘴戵晥ㄹ㘹慤㐸ㄳ愳㘰〷摥づ㕡摦㐳捡〹㐸愹㝤挲㥥愰戹捡㕡慡て扤昵て㄰㔵㘲ㅥ㌱晤㠷㡣攱㐷㈲㐵昳㠸㤳㐷㥤〷收㔲㘴挰つ敢㕦〰㘶㤴㠳㍡〷㘴㤴㐵㉤㉦て愳㡣昰昲㕦㠱㠰㤷て攱挳㤰㜸搸晦ㅡ〹㥡㐵っ㠹捦昹㕦挳㝣ㄴ挸㥣㡡㈵戰㔳㔸户ㅡ㔳㐹㤵㔲㑥戴戹㜹摡㝤㐴慤㤲㠱〹㈳ち㠹敡挸戲〸捤づ㜴㜹㜶㥤㔱㉥㔴㍢㍢㔹㔸ㄸ晡〶㄰晤㈶㐰㍣㐱㐳㐷〶㑢㔱㘹捡㐶㔳ㅣ搶扦〳㉣㠶㑣㜰㔱ㅡ㝥攳㤳愰㑤㈴昴㡢㐹扡㠴攰〸挱搵〰敡㜱〲挶摥づ㄰㤱っ捤ㅡ㤱捣㔲昴扢㉣ㄹ㑤挹㜰㌱愸挵つ㠵昰㐵㘴㑡㍢㍦〵〲㈱搰㤰㘱㐸㍣改㝦㡤〴㉤ㄷ㠶〴慤ㄷ〶㐵愳㠴㠲㔰〹㔴㐹㈶挹㘰摦㐱㡡晥㑦㠰㜸攲㈹挰〶㠳搵ㅣ㙣㠲昶㡡㘴㥥〲㐴ㅥ㝢敢晦㈱㈶㈳愳搹挲㑤㌱慥㑣搴㑢愵捤扡攳晡㕤㐲㈸摦㘷昰㤵㤱搷愸㌸㥡㉥搳㔳㘹㤱㔰〱敢㕦㌰㥢ㄶ挹㜴ㅡ戱㈵㐸挳㍣㘶ぢ㈷㥦〳㈲㥣㝣晦ㄷ㈱㑥扥㡡㔴攱攴㝢㐸㥤㍥㥤㘹㔱挸戸攸ㅢ〶㈷㥦ㄷ㜲っ昸㠵㌲昲㘲ㄹ昹㐶㠰戴搳㕡昸㜰㔴〳㙤っㄱ㑢敤㝣㑢㝣慢㥣㝥ㄶ㄰摤㐱㄰攷搰戹扢㜱晣扡〵㤰〵昹㑢㜰㡢㤳㌱戵晡㘳㉡㜳㕤挹㝥㐳昲㑡ち挹戹挳〸昹㈲㈱㌷愹㈴慦㥣昹ㄶ㌰愴慤㔶㘰㉢慣㜹㘶扤ㄱ捦愶愷㈲㈸摦〴捦㠲㝦戰㠹㐶慥㤸㕦㕤㕣搷㌱㔴挵㥦昹づ㠴昷㑢搴㐳ㅥ㔵昷㈱搶㈸㡣㑣㈰㕤㔱㙢戶攳㈷敦ㅦ昴㝡㘲㌲愹㝦㡣㈶ㅢ摥㙥扦ㅤ㘴搴扦㤸㑢㔰攳ち㈳㑦ㄲ㐶㉡㙡㐸㌲㔳ㅤ㐱〹㡥㐰ㅡ㍤ㄹ㤹敤㙦㈰搹挴捦挲㉦ㄴ㘸㕡㑢攸昱㍦戱攰㥢攸㘹愷㐲㤲ㄲ㌷愹戳て昶㥡慦摦㕥㝦捤㉦㈵㝡敥ち㑡摣搰愳愸㜹慡〳ㅢ㐶捣ㅦ搸㕢㌳つ散摦㠲㡣晡㐷ㅤ〹㉡㉣ㄹ搸㤹晥挰愸㜵㘴㘰㙦㠴〷搶挱㠱㔱㥦㝣戰㠱㔱昹搴っっ㜱㠴ㅢ㝡捡㑦㍡晤㜸愶挷晦慥改㔱㔴㍣㡤〶昶愳㤹〶昶挳㈰㘳摡㘳つ㉡㈸昴ㅡ㉦戳〱换敢㐷㠹收㘱㙡捤㌲㈱愱㌰㘱㌹㤰戶㈶㐵㠵㈱㑣昸㕥㤸〹ㄷ㈱㔵㜱㙤㔶㍢㔸㥤㔲慦捥搴挱㝦ち㌲敡ㅦ㑣㈴戸慥愵搱㉥㈰扡㥢㘰ㄵ㐰㕣㜱㘹㑢敢慦〴慤㥦㠰づ挷㈲㑤㈶ㄷ昱㕣ㅥ慣搰ㅦ㠰戰㥢㘶㥡搶㘱㑢摡㑦收扡㤳㡢昳慣㤸㔶慤㜰昹ㄶ昱㈷ㄸ㥢㜱㥦〱㐷㉦晥㔲㉤㌰㐴㜰捦㐱㔷㐴搹愹愸㈵挶挲㔶㝡㕢ㄱ㕥挶收昴㤰㡢㕢㤳㔴っ㉦㥡㍤晣㐹㑣㝥㈱㥣㜲㘰散㐶愹㥦㈰㙤扥㜶㠸㌴戴㌳㤷㈱扢摥〹ㄹ扡ㅡ慡昲愳㝣㍤ㄸ愱愷㜸㝥㘷ㅣ㙢つ攴㜵㈲慣㍤晣㝤愳㍣摤㥤愸扣挵㡦愸㙦㐳戶戲㘵扤扤敡㤴昷愵搷㐶挴搰㤷愲㠴攸㈹㈵㈳㠱戳㐰慦㘳搲㈵愰㄰㘰㤸㔴㙣昵㐳愳摤㍦挰ㄲ㜵㝦㐷搰搲挲昱㡥ㅣ晡㕡捦㝢慢㙦敡㔵搴㕤㥣㐳搶ㄵ慣愳㤱㝢㉥慡㕥㉣昷换昸㠴㔱敤搷㔵㈸㈰㑦愷㘴㐹〱挴昵搵㑣慡昶㑢㔱昷戱㙦攵愰愸㔰愴戵ㅥ㈰㌳戴昶㙣挳搶㌶愰㐰㕤㙢晤㑣ち戵搶㠱㜸戸戵〴㔷戹慣愶〱㔲づㄲ㙣〲㠸㉢㉥㘹㜶㐳㔳ㅡㄱ昵㜴戹挵ㅡ扥㕦㐷〲㉥收㉡摦户㌰㈹搴㈲㔷㍦㕢慣㜰戳ぢㄱ㔹愶㕦㐶㤵摣〲慥㐲昹㔸挴㔲㕣捡㤲昱愵㈰㠳ㄵ挷㜰㌳挱攵㉤ㄹ㑦〶ㄹ摣ㄲ昴づ愴㥡ㄴ晣㌱捦㑢搰捥昷㔸㍡㡣戲㡡㔳㡡㜵攸㤱〰㘱㐴㔱挶㌲晦㜶㌲㤵攲㘵戲摥ㄵ㈰㡣㈸㑡㐶㘸㜶㌳㤵㐲㘱戲晥㐸㠰㌰愲㈸〰ㄹ攵攷敢昸㐲愱㐸挶愳㜵㝣愱愰㈴攳㑦挳㝣昹㈸㔲ㄵ〵㈳つ摥挴ㄸ㘵㠲晦㠶晥㔸㠰㌰搲㑥〶敥〶ㄲ㤹㔴挹㍤愹㍤㝢㝥摥ㅥ敤㌸㌵晡㤱㥥搶㐳慦晦挳㥢〷㕦晢攸晡晦㜸昷挱〷㕦㝢敢攰换敦晥昵搸晡㤷ㅥ㜹攴㠵㙢て扦晣收攲昴㐳㤱愷㝦扥昹愱摢扡昷摤㜶㑢㝡攷㐵㠳户摤㜰昳昵摤摢㑦㔸搱搴搴摣㝣挱㤲㙦㥥扣㍣昱㠹㕢扥慡㥥晢晥慦攵㤵㌰㡤捤㡥戲㍤〴㉥戵〴㤹㈷㌳㙥て㄰㙣ㅡ挲㌶㘴㔴戶ㄶ㔲㈶挸㍥愱ㅡ昳愹㠴㜱愴㑡㈲捥㈰㜵㤱㠱㐲㤵ㄲ慡㜶㡥晤㐳ㅤ㤲戰ㄳ慤搷㜶㤶㙣㤵㙥愴愵ㅢ〹㡥㤷昱戶愸攲㈰㐵㐶㠷〲ㄹ㙤㐰㝡っ晥㑣㡥㑢㌲㍥㔳㥢㤱攰〰㠳挲ㅣ㤵搰摣㕦㑢愳搸㡥㘴摣㔷㥢搱昲㝦摢㐶晣㌲</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</si>
</sst>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quot;$&quot;\ #,##0.00;[Red]\(#,##0.00\)"/>
    <numFmt numFmtId="165" formatCode="#,##0.00;[Red]\(#,##0.00\)"/>
  </numFmts>
  <fonts count="12" x14ac:knownFonts="1">
    <font>
      <sz val="11"/>
      <color theme="1"/>
      <name val="Calibri"/>
      <family val="2"/>
    </font>
    <font>
      <sz val="11"/>
      <color theme="1"/>
      <name val="Calibri"/>
      <family val="2"/>
    </font>
    <font>
      <b/>
      <sz val="11"/>
      <color theme="1"/>
      <name val="Calibri"/>
      <family val="2"/>
    </font>
    <font>
      <sz val="11"/>
      <color theme="1"/>
      <name val="Wingdings"/>
      <charset val="2"/>
    </font>
    <font>
      <sz val="11"/>
      <color theme="1"/>
      <name val="Arial"/>
      <family val="2"/>
    </font>
    <font>
      <sz val="11"/>
      <color theme="0"/>
      <name val="Arial"/>
      <family val="2"/>
    </font>
    <font>
      <b/>
      <sz val="11"/>
      <color theme="1"/>
      <name val="Arial"/>
      <family val="2"/>
    </font>
    <font>
      <sz val="11"/>
      <color rgb="FFFFFF00"/>
      <name val="Arial"/>
      <family val="2"/>
    </font>
    <font>
      <sz val="9"/>
      <color indexed="81"/>
      <name val="Tahoma"/>
      <family val="2"/>
    </font>
    <font>
      <b/>
      <sz val="9"/>
      <color indexed="81"/>
      <name val="Tahoma"/>
      <family val="2"/>
    </font>
    <font>
      <b/>
      <sz val="18"/>
      <color theme="1"/>
      <name val="Arial"/>
      <family val="2"/>
    </font>
    <font>
      <b/>
      <sz val="11"/>
      <color theme="0"/>
      <name val="Arial"/>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2" fillId="0" borderId="0" xfId="0" applyFont="1"/>
    <xf numFmtId="0" fontId="0" fillId="0" borderId="0" xfId="0" quotePrefix="1"/>
    <xf numFmtId="0" fontId="3" fillId="0" borderId="0" xfId="0" applyFont="1"/>
    <xf numFmtId="0" fontId="4" fillId="0" borderId="0" xfId="0" applyFont="1"/>
    <xf numFmtId="0" fontId="4" fillId="2" borderId="4"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4" fillId="2" borderId="0" xfId="0" applyFont="1" applyFill="1" applyBorder="1"/>
    <xf numFmtId="0" fontId="4" fillId="2" borderId="8" xfId="0" applyFont="1" applyFill="1" applyBorder="1"/>
    <xf numFmtId="0" fontId="5" fillId="3" borderId="12" xfId="0" applyFont="1" applyFill="1" applyBorder="1"/>
    <xf numFmtId="0" fontId="5" fillId="3" borderId="15" xfId="0" applyFont="1" applyFill="1" applyBorder="1"/>
    <xf numFmtId="0" fontId="4" fillId="4" borderId="12" xfId="0" applyFont="1" applyFill="1" applyBorder="1"/>
    <xf numFmtId="9" fontId="4" fillId="0" borderId="0" xfId="0" applyNumberFormat="1" applyFont="1"/>
    <xf numFmtId="0" fontId="4" fillId="0" borderId="0" xfId="0" applyFont="1" applyBorder="1"/>
    <xf numFmtId="0" fontId="4" fillId="0" borderId="1" xfId="0" applyFont="1" applyBorder="1"/>
    <xf numFmtId="0" fontId="4" fillId="2" borderId="0" xfId="0" applyFont="1" applyFill="1" applyBorder="1" applyAlignment="1">
      <alignment horizontal="left"/>
    </xf>
    <xf numFmtId="0" fontId="5" fillId="2" borderId="0" xfId="0" applyFont="1" applyFill="1" applyBorder="1"/>
    <xf numFmtId="0" fontId="4" fillId="0" borderId="3" xfId="0" applyFont="1" applyBorder="1"/>
    <xf numFmtId="0" fontId="4" fillId="2" borderId="12" xfId="0" applyFont="1" applyFill="1" applyBorder="1"/>
    <xf numFmtId="9" fontId="4" fillId="2" borderId="12" xfId="0" applyNumberFormat="1" applyFont="1" applyFill="1" applyBorder="1"/>
    <xf numFmtId="0" fontId="6" fillId="0" borderId="1" xfId="0" applyFont="1" applyBorder="1"/>
    <xf numFmtId="0" fontId="4" fillId="2" borderId="9" xfId="0" applyFont="1" applyFill="1" applyBorder="1"/>
    <xf numFmtId="0" fontId="4" fillId="2" borderId="10" xfId="0" applyFont="1" applyFill="1" applyBorder="1"/>
    <xf numFmtId="0" fontId="4" fillId="2" borderId="11" xfId="0" applyFont="1" applyFill="1" applyBorder="1"/>
    <xf numFmtId="0" fontId="6" fillId="0" borderId="0" xfId="0" applyFont="1"/>
    <xf numFmtId="0" fontId="6" fillId="0" borderId="2" xfId="0" applyFont="1" applyBorder="1"/>
    <xf numFmtId="164" fontId="4" fillId="0" borderId="1" xfId="1" applyNumberFormat="1" applyFont="1" applyBorder="1"/>
    <xf numFmtId="164" fontId="4" fillId="0" borderId="0" xfId="0" applyNumberFormat="1" applyFont="1"/>
    <xf numFmtId="10" fontId="4" fillId="0" borderId="0" xfId="2" applyNumberFormat="1" applyFont="1"/>
    <xf numFmtId="1" fontId="6" fillId="0" borderId="2" xfId="0" applyNumberFormat="1" applyFont="1" applyBorder="1"/>
    <xf numFmtId="0" fontId="6" fillId="4" borderId="12" xfId="0" applyFont="1" applyFill="1" applyBorder="1"/>
    <xf numFmtId="9" fontId="6" fillId="4" borderId="15" xfId="0" applyNumberFormat="1" applyFont="1" applyFill="1" applyBorder="1"/>
    <xf numFmtId="9" fontId="7" fillId="3" borderId="12" xfId="0" applyNumberFormat="1" applyFont="1" applyFill="1" applyBorder="1"/>
    <xf numFmtId="0" fontId="7" fillId="0" borderId="0" xfId="0" applyFont="1"/>
    <xf numFmtId="43" fontId="6" fillId="0" borderId="12" xfId="1" applyFont="1" applyBorder="1"/>
    <xf numFmtId="10" fontId="6" fillId="0" borderId="12" xfId="0" applyNumberFormat="1" applyFont="1" applyBorder="1"/>
    <xf numFmtId="0" fontId="4" fillId="0" borderId="0" xfId="0" applyFont="1" applyAlignment="1"/>
    <xf numFmtId="9" fontId="4" fillId="0" borderId="12" xfId="0" applyNumberFormat="1" applyFont="1" applyBorder="1"/>
    <xf numFmtId="10" fontId="4" fillId="0" borderId="12" xfId="2" applyNumberFormat="1" applyFont="1" applyBorder="1"/>
    <xf numFmtId="10" fontId="4" fillId="0" borderId="12" xfId="2" applyNumberFormat="1" applyFont="1" applyBorder="1" applyAlignment="1">
      <alignment horizontal="right" wrapText="1"/>
    </xf>
    <xf numFmtId="0" fontId="4" fillId="0" borderId="0" xfId="0" applyFont="1" applyAlignment="1">
      <alignment wrapText="1"/>
    </xf>
    <xf numFmtId="0" fontId="10" fillId="0" borderId="0" xfId="0" applyFont="1"/>
    <xf numFmtId="0" fontId="4" fillId="0" borderId="12" xfId="0" applyFont="1" applyFill="1" applyBorder="1"/>
    <xf numFmtId="0" fontId="4" fillId="0" borderId="15" xfId="0" applyFont="1" applyFill="1" applyBorder="1"/>
    <xf numFmtId="0" fontId="4" fillId="2" borderId="17" xfId="0" applyFont="1" applyFill="1" applyBorder="1" applyAlignment="1">
      <alignment vertical="center" wrapText="1"/>
    </xf>
    <xf numFmtId="0" fontId="4" fillId="2" borderId="0" xfId="0" applyFont="1" applyFill="1" applyBorder="1" applyAlignment="1">
      <alignment vertical="center" wrapText="1"/>
    </xf>
    <xf numFmtId="0" fontId="6" fillId="0" borderId="0" xfId="0" applyFont="1" applyFill="1" applyBorder="1" applyAlignment="1">
      <alignment vertical="center"/>
    </xf>
    <xf numFmtId="0" fontId="4" fillId="0" borderId="0" xfId="0" applyFont="1" applyFill="1" applyBorder="1" applyAlignment="1"/>
    <xf numFmtId="0" fontId="4" fillId="0" borderId="12" xfId="0" applyFont="1" applyBorder="1" applyAlignment="1">
      <alignment horizontal="right" wrapText="1"/>
    </xf>
    <xf numFmtId="9" fontId="4" fillId="0" borderId="0" xfId="0" applyNumberFormat="1" applyFont="1" applyFill="1" applyBorder="1"/>
    <xf numFmtId="0" fontId="5" fillId="2" borderId="0" xfId="0" applyFont="1" applyFill="1" applyBorder="1" applyAlignment="1">
      <alignment horizontal="center"/>
    </xf>
    <xf numFmtId="9" fontId="4" fillId="2" borderId="0" xfId="0" applyNumberFormat="1" applyFont="1" applyFill="1" applyBorder="1"/>
    <xf numFmtId="0" fontId="4" fillId="0" borderId="0" xfId="0" applyFont="1" applyFill="1" applyBorder="1"/>
    <xf numFmtId="0" fontId="4" fillId="0" borderId="0" xfId="0" applyFont="1" applyFill="1"/>
    <xf numFmtId="165" fontId="4" fillId="0" borderId="0" xfId="1" applyNumberFormat="1" applyFont="1" applyBorder="1"/>
    <xf numFmtId="165" fontId="4" fillId="0" borderId="3" xfId="1" applyNumberFormat="1" applyFont="1" applyBorder="1"/>
    <xf numFmtId="165" fontId="4" fillId="0" borderId="1" xfId="1" applyNumberFormat="1" applyFont="1" applyBorder="1"/>
    <xf numFmtId="165" fontId="4" fillId="0" borderId="0" xfId="1" applyNumberFormat="1" applyFont="1"/>
    <xf numFmtId="165" fontId="4" fillId="0" borderId="2" xfId="1" applyNumberFormat="1" applyFont="1" applyBorder="1"/>
    <xf numFmtId="165" fontId="4" fillId="5" borderId="0" xfId="1" applyNumberFormat="1" applyFont="1" applyFill="1" applyBorder="1"/>
    <xf numFmtId="165" fontId="4" fillId="6" borderId="0" xfId="1" applyNumberFormat="1" applyFont="1" applyFill="1"/>
    <xf numFmtId="43" fontId="4" fillId="0" borderId="0" xfId="1" applyFont="1"/>
    <xf numFmtId="0" fontId="4" fillId="0" borderId="12" xfId="0" applyFont="1" applyBorder="1"/>
    <xf numFmtId="3" fontId="4" fillId="0" borderId="12" xfId="0" applyNumberFormat="1" applyFont="1" applyBorder="1"/>
    <xf numFmtId="4" fontId="4" fillId="0" borderId="12" xfId="0" applyNumberFormat="1" applyFont="1" applyBorder="1"/>
    <xf numFmtId="0" fontId="4" fillId="0" borderId="12" xfId="0" applyFont="1" applyBorder="1" applyAlignment="1">
      <alignment horizontal="center"/>
    </xf>
    <xf numFmtId="0" fontId="4" fillId="4" borderId="12" xfId="0" applyFont="1" applyFill="1" applyBorder="1" applyAlignment="1">
      <alignment horizontal="center"/>
    </xf>
    <xf numFmtId="165" fontId="4" fillId="0" borderId="12" xfId="1" applyNumberFormat="1" applyFont="1" applyBorder="1" applyAlignment="1">
      <alignment horizontal="right" wrapText="1"/>
    </xf>
    <xf numFmtId="165" fontId="4" fillId="0" borderId="12" xfId="1" applyNumberFormat="1" applyFont="1" applyBorder="1"/>
    <xf numFmtId="0" fontId="10" fillId="2" borderId="0" xfId="0" applyFont="1" applyFill="1"/>
    <xf numFmtId="0" fontId="4" fillId="2" borderId="0" xfId="0" applyFont="1" applyFill="1"/>
    <xf numFmtId="0" fontId="6" fillId="2" borderId="2" xfId="0" applyFont="1" applyFill="1" applyBorder="1"/>
    <xf numFmtId="1" fontId="6" fillId="2" borderId="2" xfId="0" applyNumberFormat="1" applyFont="1" applyFill="1" applyBorder="1"/>
    <xf numFmtId="0" fontId="4" fillId="2" borderId="1" xfId="0" applyFont="1" applyFill="1" applyBorder="1"/>
    <xf numFmtId="164" fontId="4" fillId="2" borderId="1" xfId="1" applyNumberFormat="1" applyFont="1" applyFill="1" applyBorder="1"/>
    <xf numFmtId="165" fontId="4" fillId="2" borderId="0" xfId="1" applyNumberFormat="1" applyFont="1" applyFill="1" applyBorder="1"/>
    <xf numFmtId="0" fontId="4" fillId="2" borderId="3" xfId="0" applyFont="1" applyFill="1" applyBorder="1"/>
    <xf numFmtId="165" fontId="4" fillId="2" borderId="3" xfId="1" applyNumberFormat="1" applyFont="1" applyFill="1" applyBorder="1"/>
    <xf numFmtId="165" fontId="4" fillId="2" borderId="1" xfId="1" applyNumberFormat="1" applyFont="1" applyFill="1" applyBorder="1"/>
    <xf numFmtId="0" fontId="6" fillId="2" borderId="1" xfId="0" applyFont="1" applyFill="1" applyBorder="1"/>
    <xf numFmtId="0" fontId="6" fillId="2" borderId="0" xfId="0" applyFont="1" applyFill="1"/>
    <xf numFmtId="165" fontId="4" fillId="2" borderId="0" xfId="1" applyNumberFormat="1" applyFont="1" applyFill="1"/>
    <xf numFmtId="165" fontId="4" fillId="2" borderId="2" xfId="1" applyNumberFormat="1" applyFont="1" applyFill="1" applyBorder="1"/>
    <xf numFmtId="10" fontId="4" fillId="2" borderId="0" xfId="2" applyNumberFormat="1" applyFont="1" applyFill="1"/>
    <xf numFmtId="164" fontId="4" fillId="2" borderId="0" xfId="0" applyNumberFormat="1" applyFont="1" applyFill="1"/>
    <xf numFmtId="9" fontId="7" fillId="2" borderId="0" xfId="0" applyNumberFormat="1" applyFont="1" applyFill="1" applyBorder="1"/>
    <xf numFmtId="165" fontId="4" fillId="2" borderId="0" xfId="1" applyNumberFormat="1" applyFont="1" applyFill="1" applyBorder="1" applyAlignment="1">
      <alignment horizontal="right" wrapText="1"/>
    </xf>
    <xf numFmtId="10" fontId="4" fillId="2" borderId="0" xfId="2" applyNumberFormat="1" applyFont="1" applyFill="1" applyBorder="1"/>
    <xf numFmtId="165" fontId="4" fillId="0" borderId="0" xfId="1" applyNumberFormat="1" applyFont="1" applyFill="1" applyBorder="1"/>
    <xf numFmtId="0" fontId="5" fillId="3" borderId="16"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4" fillId="4" borderId="15" xfId="0" applyFont="1" applyFill="1" applyBorder="1" applyAlignment="1">
      <alignment horizontal="center"/>
    </xf>
    <xf numFmtId="0" fontId="4" fillId="4" borderId="2" xfId="0" applyFont="1" applyFill="1" applyBorder="1" applyAlignment="1">
      <alignment horizontal="center"/>
    </xf>
    <xf numFmtId="0" fontId="5" fillId="3" borderId="12" xfId="0" applyFont="1" applyFill="1" applyBorder="1" applyAlignment="1">
      <alignment horizontal="center"/>
    </xf>
    <xf numFmtId="0" fontId="6" fillId="0" borderId="12"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3" borderId="15" xfId="0" applyFont="1" applyFill="1" applyBorder="1" applyAlignment="1">
      <alignment horizontal="center"/>
    </xf>
    <xf numFmtId="0" fontId="5" fillId="3" borderId="2" xfId="0" applyFont="1" applyFill="1" applyBorder="1" applyAlignment="1">
      <alignment horizontal="center"/>
    </xf>
    <xf numFmtId="0" fontId="5" fillId="3" borderId="13" xfId="0" applyFont="1" applyFill="1" applyBorder="1" applyAlignment="1">
      <alignment horizontal="center"/>
    </xf>
    <xf numFmtId="0" fontId="5" fillId="3" borderId="12" xfId="0" applyFont="1" applyFill="1" applyBorder="1" applyAlignment="1">
      <alignment horizontal="left" vertical="center"/>
    </xf>
    <xf numFmtId="0" fontId="11" fillId="3" borderId="12" xfId="0" applyFont="1" applyFill="1" applyBorder="1" applyAlignment="1">
      <alignment horizontal="center"/>
    </xf>
    <xf numFmtId="0" fontId="4" fillId="0" borderId="0" xfId="0" applyFont="1" applyAlignment="1">
      <alignment horizontal="center"/>
    </xf>
    <xf numFmtId="0" fontId="4" fillId="0" borderId="0" xfId="0" applyFont="1" applyFill="1" applyBorder="1" applyAlignment="1">
      <alignment horizontal="center"/>
    </xf>
    <xf numFmtId="10" fontId="4" fillId="0" borderId="0" xfId="2" applyNumberFormat="1" applyFont="1" applyFill="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13855</xdr:colOff>
      <xdr:row>36</xdr:row>
      <xdr:rowOff>0</xdr:rowOff>
    </xdr:from>
    <xdr:to>
      <xdr:col>7</xdr:col>
      <xdr:colOff>640756</xdr:colOff>
      <xdr:row>59</xdr:row>
      <xdr:rowOff>102199</xdr:rowOff>
    </xdr:to>
    <xdr:pic>
      <xdr:nvPicPr>
        <xdr:cNvPr id="2" name="1 Imagen"/>
        <xdr:cNvPicPr>
          <a:picLocks noChangeAspect="1"/>
        </xdr:cNvPicPr>
      </xdr:nvPicPr>
      <xdr:blipFill>
        <a:blip xmlns:r="http://schemas.openxmlformats.org/officeDocument/2006/relationships" r:embed="rId1"/>
        <a:stretch>
          <a:fillRect/>
        </a:stretch>
      </xdr:blipFill>
      <xdr:spPr>
        <a:xfrm>
          <a:off x="803564" y="6594764"/>
          <a:ext cx="7803556" cy="4244708"/>
        </a:xfrm>
        <a:prstGeom prst="rect">
          <a:avLst/>
        </a:prstGeom>
      </xdr:spPr>
    </xdr:pic>
    <xdr:clientData/>
  </xdr:twoCellAnchor>
  <xdr:twoCellAnchor editAs="oneCell">
    <xdr:from>
      <xdr:col>0</xdr:col>
      <xdr:colOff>734291</xdr:colOff>
      <xdr:row>60</xdr:row>
      <xdr:rowOff>152400</xdr:rowOff>
    </xdr:from>
    <xdr:to>
      <xdr:col>7</xdr:col>
      <xdr:colOff>571483</xdr:colOff>
      <xdr:row>84</xdr:row>
      <xdr:rowOff>74490</xdr:rowOff>
    </xdr:to>
    <xdr:pic>
      <xdr:nvPicPr>
        <xdr:cNvPr id="4" name="3 Imagen"/>
        <xdr:cNvPicPr>
          <a:picLocks noChangeAspect="1"/>
        </xdr:cNvPicPr>
      </xdr:nvPicPr>
      <xdr:blipFill>
        <a:blip xmlns:r="http://schemas.openxmlformats.org/officeDocument/2006/relationships" r:embed="rId2"/>
        <a:stretch>
          <a:fillRect/>
        </a:stretch>
      </xdr:blipFill>
      <xdr:spPr>
        <a:xfrm>
          <a:off x="734291" y="11069782"/>
          <a:ext cx="7803556" cy="42447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heetViews>
  <sheetFormatPr baseColWidth="10" defaultRowHeight="15" x14ac:dyDescent="0.25"/>
  <cols>
    <col min="1" max="9" width="36.7109375" customWidth="1"/>
  </cols>
  <sheetData>
    <row r="1" spans="1:9" ht="14.45" x14ac:dyDescent="0.3">
      <c r="A1" s="1" t="s">
        <v>15</v>
      </c>
    </row>
    <row r="3" spans="1:9" ht="14.45" x14ac:dyDescent="0.3">
      <c r="A3" t="s">
        <v>16</v>
      </c>
      <c r="B3" t="s">
        <v>17</v>
      </c>
      <c r="C3">
        <v>0</v>
      </c>
    </row>
    <row r="4" spans="1:9" ht="14.45" x14ac:dyDescent="0.3">
      <c r="A4" t="s">
        <v>18</v>
      </c>
    </row>
    <row r="5" spans="1:9" ht="14.45" x14ac:dyDescent="0.3">
      <c r="A5" t="s">
        <v>19</v>
      </c>
    </row>
    <row r="7" spans="1:9" ht="14.45" x14ac:dyDescent="0.3">
      <c r="A7" s="1" t="s">
        <v>20</v>
      </c>
      <c r="B7" t="s">
        <v>21</v>
      </c>
    </row>
    <row r="8" spans="1:9" ht="14.45" x14ac:dyDescent="0.3">
      <c r="B8">
        <v>9</v>
      </c>
    </row>
    <row r="10" spans="1:9" ht="14.45" x14ac:dyDescent="0.3">
      <c r="A10" t="s">
        <v>22</v>
      </c>
    </row>
    <row r="11" spans="1:9" ht="14.45" x14ac:dyDescent="0.3">
      <c r="A11" t="e">
        <f>CB_DATA_!#REF!</f>
        <v>#REF!</v>
      </c>
      <c r="B11" t="e">
        <f>#REF!</f>
        <v>#REF!</v>
      </c>
      <c r="C11" t="e">
        <f>#REF!</f>
        <v>#REF!</v>
      </c>
      <c r="D11" t="e">
        <f>#REF!</f>
        <v>#REF!</v>
      </c>
      <c r="E11" t="e">
        <f>#REF!</f>
        <v>#REF!</v>
      </c>
      <c r="F11" t="e">
        <f>'ESCENARIO PESIMISTA'!#REF!</f>
        <v>#REF!</v>
      </c>
      <c r="G11" t="e">
        <f>'ESCENARIO PROBABLE'!#REF!</f>
        <v>#REF!</v>
      </c>
      <c r="H11" t="e">
        <f>'ESCENARIO OPTIMISTA'!#REF!</f>
        <v>#REF!</v>
      </c>
      <c r="I11" t="e">
        <f>'ÁNALISIS DE RIESGO ESC.PROBABLE'!#REF!</f>
        <v>#REF!</v>
      </c>
    </row>
    <row r="13" spans="1:9" ht="14.45" x14ac:dyDescent="0.3">
      <c r="A13" t="s">
        <v>23</v>
      </c>
    </row>
    <row r="14" spans="1:9" ht="14.45" x14ac:dyDescent="0.3">
      <c r="A14" t="s">
        <v>27</v>
      </c>
      <c r="B14" t="s">
        <v>31</v>
      </c>
      <c r="C14" s="2" t="s">
        <v>53</v>
      </c>
      <c r="D14" s="2" t="s">
        <v>31</v>
      </c>
      <c r="E14" s="2" t="s">
        <v>31</v>
      </c>
      <c r="F14" s="2" t="s">
        <v>31</v>
      </c>
      <c r="G14" s="2" t="s">
        <v>31</v>
      </c>
      <c r="H14" s="2" t="s">
        <v>31</v>
      </c>
      <c r="I14" s="2" t="s">
        <v>31</v>
      </c>
    </row>
    <row r="16" spans="1:9" ht="14.45" x14ac:dyDescent="0.3">
      <c r="A16" t="s">
        <v>24</v>
      </c>
    </row>
    <row r="17" spans="1:9" ht="14.45" x14ac:dyDescent="0.3">
      <c r="B17">
        <v>2</v>
      </c>
      <c r="C17">
        <v>2</v>
      </c>
      <c r="D17">
        <v>2</v>
      </c>
      <c r="E17">
        <v>2</v>
      </c>
    </row>
    <row r="19" spans="1:9" ht="14.45" x14ac:dyDescent="0.3">
      <c r="A19" t="s">
        <v>25</v>
      </c>
    </row>
    <row r="20" spans="1:9" ht="14.45" x14ac:dyDescent="0.3">
      <c r="A20">
        <v>28</v>
      </c>
      <c r="B20">
        <v>26</v>
      </c>
      <c r="C20">
        <v>31</v>
      </c>
      <c r="D20">
        <v>26</v>
      </c>
      <c r="E20">
        <v>26</v>
      </c>
      <c r="F20">
        <v>26</v>
      </c>
      <c r="G20">
        <v>26</v>
      </c>
      <c r="H20">
        <v>26</v>
      </c>
      <c r="I20">
        <v>31</v>
      </c>
    </row>
    <row r="25" spans="1:9" x14ac:dyDescent="0.25">
      <c r="A25" s="1" t="s">
        <v>26</v>
      </c>
    </row>
    <row r="26" spans="1:9" x14ac:dyDescent="0.25">
      <c r="A26" s="2" t="s">
        <v>28</v>
      </c>
      <c r="C26" s="2" t="s">
        <v>32</v>
      </c>
      <c r="I26" s="2" t="s">
        <v>32</v>
      </c>
    </row>
    <row r="27" spans="1:9" x14ac:dyDescent="0.25">
      <c r="A27" t="s">
        <v>29</v>
      </c>
      <c r="C27" t="s">
        <v>55</v>
      </c>
      <c r="I27" t="s">
        <v>87</v>
      </c>
    </row>
    <row r="28" spans="1:9" x14ac:dyDescent="0.25">
      <c r="A28" s="2" t="s">
        <v>30</v>
      </c>
      <c r="C28" s="2" t="s">
        <v>30</v>
      </c>
      <c r="I28" s="2" t="s">
        <v>30</v>
      </c>
    </row>
    <row r="29" spans="1:9" x14ac:dyDescent="0.25">
      <c r="C29" s="2" t="s">
        <v>28</v>
      </c>
      <c r="I29" s="2" t="s">
        <v>28</v>
      </c>
    </row>
    <row r="30" spans="1:9" x14ac:dyDescent="0.25">
      <c r="C30" t="s">
        <v>54</v>
      </c>
      <c r="I30" t="s">
        <v>86</v>
      </c>
    </row>
    <row r="31" spans="1:9" x14ac:dyDescent="0.25">
      <c r="C31" s="2" t="s">
        <v>30</v>
      </c>
      <c r="I31" s="2"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1"/>
  <sheetViews>
    <sheetView topLeftCell="J1" zoomScale="85" zoomScaleNormal="85" workbookViewId="0">
      <selection activeCell="T33" sqref="T33"/>
    </sheetView>
  </sheetViews>
  <sheetFormatPr baseColWidth="10" defaultColWidth="11.5703125" defaultRowHeight="14.25" x14ac:dyDescent="0.2"/>
  <cols>
    <col min="1" max="1" width="11.5703125" style="4"/>
    <col min="2" max="2" width="27" style="4" bestFit="1" customWidth="1"/>
    <col min="3" max="3" width="16.28515625" style="4" bestFit="1" customWidth="1"/>
    <col min="4" max="6" width="15.28515625" style="4" customWidth="1"/>
    <col min="7" max="7" width="15.85546875" style="4" customWidth="1"/>
    <col min="8" max="8" width="15.28515625" style="4" customWidth="1"/>
    <col min="9" max="10" width="15.85546875" style="4" customWidth="1"/>
    <col min="11" max="11" width="16.7109375" style="4" customWidth="1"/>
    <col min="12" max="12" width="11.5703125" style="4" customWidth="1"/>
    <col min="13" max="13" width="9" style="4" customWidth="1"/>
    <col min="14" max="14" width="27.7109375" style="4" bestFit="1" customWidth="1"/>
    <col min="15" max="15" width="26" style="4" customWidth="1"/>
    <col min="16" max="16" width="17.28515625" style="4" customWidth="1"/>
    <col min="17" max="21" width="13" style="4" customWidth="1"/>
    <col min="22" max="22" width="5" style="4" customWidth="1"/>
    <col min="23" max="23" width="5.28515625" style="4" customWidth="1"/>
    <col min="24" max="24" width="27.7109375" style="4" bestFit="1" customWidth="1"/>
    <col min="25" max="25" width="16.28515625" style="4" customWidth="1"/>
    <col min="26" max="26" width="19.140625" style="4" bestFit="1" customWidth="1"/>
    <col min="27" max="30" width="16.28515625" style="4" customWidth="1"/>
    <col min="31" max="16384" width="11.5703125" style="4"/>
  </cols>
  <sheetData>
    <row r="1" spans="1:30" ht="13.9" x14ac:dyDescent="0.25">
      <c r="B1" s="48"/>
      <c r="C1" s="48"/>
      <c r="D1" s="49"/>
      <c r="E1" s="49"/>
    </row>
    <row r="2" spans="1:30" ht="13.9" x14ac:dyDescent="0.25">
      <c r="B2" s="48"/>
      <c r="C2" s="48"/>
      <c r="D2" s="49"/>
      <c r="E2" s="49"/>
    </row>
    <row r="3" spans="1:30" ht="13.9" x14ac:dyDescent="0.25">
      <c r="B3" s="48"/>
      <c r="C3" s="48"/>
      <c r="D3" s="49"/>
      <c r="E3" s="49"/>
    </row>
    <row r="5" spans="1:30" ht="13.9" x14ac:dyDescent="0.25">
      <c r="N5" s="13" t="str">
        <f>+X13</f>
        <v xml:space="preserve">PRECIO </v>
      </c>
      <c r="O5" s="13" t="str">
        <f>+X18</f>
        <v>COSTO VARIABLE</v>
      </c>
    </row>
    <row r="6" spans="1:30" ht="23.25" x14ac:dyDescent="0.35">
      <c r="B6" s="43" t="s">
        <v>84</v>
      </c>
      <c r="L6" s="93" t="s">
        <v>45</v>
      </c>
      <c r="M6" s="94"/>
      <c r="N6" s="39"/>
      <c r="O6" s="39"/>
    </row>
    <row r="7" spans="1:30" ht="14.45" thickBot="1" x14ac:dyDescent="0.3"/>
    <row r="8" spans="1:30" x14ac:dyDescent="0.2">
      <c r="M8" s="5"/>
      <c r="N8" s="6"/>
      <c r="O8" s="6"/>
      <c r="P8" s="6"/>
      <c r="Q8" s="6"/>
      <c r="R8" s="6"/>
      <c r="S8" s="6"/>
      <c r="T8" s="6"/>
      <c r="U8" s="6"/>
      <c r="V8" s="7"/>
      <c r="X8" s="95" t="s">
        <v>49</v>
      </c>
      <c r="Y8" s="95"/>
      <c r="Z8" s="96" t="s">
        <v>50</v>
      </c>
    </row>
    <row r="9" spans="1:30" ht="15" x14ac:dyDescent="0.25">
      <c r="B9" s="73" t="s">
        <v>33</v>
      </c>
      <c r="C9" s="73">
        <v>0</v>
      </c>
      <c r="D9" s="73">
        <v>1</v>
      </c>
      <c r="E9" s="73">
        <v>2</v>
      </c>
      <c r="F9" s="73">
        <v>3</v>
      </c>
      <c r="G9" s="74">
        <v>4</v>
      </c>
      <c r="H9" s="74">
        <v>5</v>
      </c>
      <c r="I9" s="74">
        <v>6</v>
      </c>
      <c r="J9" s="74">
        <v>7</v>
      </c>
      <c r="K9" s="73">
        <v>8</v>
      </c>
      <c r="M9" s="8"/>
      <c r="N9" s="9"/>
      <c r="O9" s="9"/>
      <c r="P9" s="9"/>
      <c r="Q9" s="9"/>
      <c r="R9" s="9"/>
      <c r="S9" s="9"/>
      <c r="T9" s="9"/>
      <c r="U9" s="9"/>
      <c r="V9" s="10"/>
      <c r="X9" s="11" t="s">
        <v>11</v>
      </c>
      <c r="Y9" s="36">
        <v>87055.68784407356</v>
      </c>
      <c r="Z9" s="96"/>
    </row>
    <row r="10" spans="1:30" ht="13.9" customHeight="1" x14ac:dyDescent="0.25">
      <c r="B10" s="75"/>
      <c r="C10" s="76"/>
      <c r="D10" s="76"/>
      <c r="E10" s="76"/>
      <c r="F10" s="76"/>
      <c r="G10" s="76"/>
      <c r="H10" s="76"/>
      <c r="I10" s="76"/>
      <c r="J10" s="76"/>
      <c r="K10" s="76"/>
      <c r="M10" s="8"/>
      <c r="N10" s="9"/>
      <c r="O10" s="11" t="s">
        <v>33</v>
      </c>
      <c r="P10" s="12" t="s">
        <v>52</v>
      </c>
      <c r="Q10" s="97" t="s">
        <v>48</v>
      </c>
      <c r="R10" s="98"/>
      <c r="S10" s="98"/>
      <c r="T10" s="47"/>
      <c r="U10" s="47"/>
      <c r="V10" s="10"/>
      <c r="X10" s="11" t="s">
        <v>13</v>
      </c>
      <c r="Y10" s="37">
        <v>0.17648677910438715</v>
      </c>
      <c r="Z10" s="96"/>
    </row>
    <row r="11" spans="1:30" ht="15" x14ac:dyDescent="0.25">
      <c r="B11" s="9" t="s">
        <v>35</v>
      </c>
      <c r="C11" s="77"/>
      <c r="D11" s="77">
        <v>1000</v>
      </c>
      <c r="E11" s="77">
        <f>+$D$11*(1+P11)</f>
        <v>1050</v>
      </c>
      <c r="F11" s="77">
        <f>+E$11*(1+$P$12)</f>
        <v>1071</v>
      </c>
      <c r="G11" s="77">
        <f t="shared" ref="G11:K11" si="0">+F$11*(1+$P$12)</f>
        <v>1092.42</v>
      </c>
      <c r="H11" s="77">
        <f t="shared" si="0"/>
        <v>1114.2684000000002</v>
      </c>
      <c r="I11" s="77">
        <f t="shared" si="0"/>
        <v>1136.5537680000002</v>
      </c>
      <c r="J11" s="77">
        <f t="shared" si="0"/>
        <v>1159.2848433600002</v>
      </c>
      <c r="K11" s="77">
        <f t="shared" si="0"/>
        <v>1182.4705402272002</v>
      </c>
      <c r="M11" s="8"/>
      <c r="N11" s="102" t="s">
        <v>44</v>
      </c>
      <c r="O11" s="32" t="s">
        <v>36</v>
      </c>
      <c r="P11" s="33">
        <v>0.05</v>
      </c>
      <c r="Q11" s="97"/>
      <c r="R11" s="98"/>
      <c r="S11" s="98"/>
      <c r="T11" s="47"/>
      <c r="U11" s="47"/>
      <c r="V11" s="10"/>
    </row>
    <row r="12" spans="1:30" ht="15" x14ac:dyDescent="0.25">
      <c r="B12" s="9" t="s">
        <v>47</v>
      </c>
      <c r="C12" s="77"/>
      <c r="D12" s="77">
        <f>200*(1+$N$6)</f>
        <v>200</v>
      </c>
      <c r="E12" s="77">
        <f>+D12</f>
        <v>200</v>
      </c>
      <c r="F12" s="77">
        <f>+E12</f>
        <v>200</v>
      </c>
      <c r="G12" s="77">
        <f>($D$12*1.15)</f>
        <v>229.99999999999997</v>
      </c>
      <c r="H12" s="77">
        <f t="shared" ref="H12:K12" si="1">($D$12*1.15)</f>
        <v>229.99999999999997</v>
      </c>
      <c r="I12" s="77">
        <f t="shared" si="1"/>
        <v>229.99999999999997</v>
      </c>
      <c r="J12" s="77">
        <f t="shared" si="1"/>
        <v>229.99999999999997</v>
      </c>
      <c r="K12" s="77">
        <f t="shared" si="1"/>
        <v>229.99999999999997</v>
      </c>
      <c r="M12" s="8"/>
      <c r="N12" s="102"/>
      <c r="O12" s="32" t="s">
        <v>37</v>
      </c>
      <c r="P12" s="33">
        <v>0.02</v>
      </c>
      <c r="Q12" s="97"/>
      <c r="R12" s="98"/>
      <c r="S12" s="98"/>
      <c r="T12" s="47"/>
      <c r="U12" s="47"/>
      <c r="V12" s="10"/>
    </row>
    <row r="13" spans="1:30" ht="13.9" customHeight="1" x14ac:dyDescent="0.25">
      <c r="A13" s="14"/>
      <c r="B13" s="9" t="s">
        <v>46</v>
      </c>
      <c r="C13" s="77"/>
      <c r="D13" s="77">
        <f>80*(1+$O$6)</f>
        <v>80</v>
      </c>
      <c r="E13" s="77">
        <f>+$D$13</f>
        <v>80</v>
      </c>
      <c r="F13" s="77">
        <f t="shared" ref="F13:J13" si="2">+$D$13</f>
        <v>80</v>
      </c>
      <c r="G13" s="77">
        <f t="shared" si="2"/>
        <v>80</v>
      </c>
      <c r="H13" s="77">
        <f t="shared" si="2"/>
        <v>80</v>
      </c>
      <c r="I13" s="77">
        <f t="shared" si="2"/>
        <v>80</v>
      </c>
      <c r="J13" s="77">
        <f t="shared" si="2"/>
        <v>80</v>
      </c>
      <c r="K13" s="77">
        <f>+$D$13</f>
        <v>80</v>
      </c>
      <c r="M13" s="8"/>
      <c r="N13" s="9"/>
      <c r="O13" s="9"/>
      <c r="P13" s="9"/>
      <c r="Q13" s="46"/>
      <c r="R13" s="47"/>
      <c r="S13" s="47"/>
      <c r="T13" s="47"/>
      <c r="U13" s="47"/>
      <c r="V13" s="10"/>
      <c r="X13" s="11" t="s">
        <v>51</v>
      </c>
      <c r="Y13" s="34">
        <v>-0.75</v>
      </c>
      <c r="Z13" s="34">
        <v>-0.5</v>
      </c>
      <c r="AA13" s="34">
        <v>-0.25</v>
      </c>
      <c r="AB13" s="34">
        <v>0.25</v>
      </c>
      <c r="AC13" s="34">
        <v>0.5</v>
      </c>
      <c r="AD13" s="34">
        <v>0.75</v>
      </c>
    </row>
    <row r="14" spans="1:30" ht="13.9" x14ac:dyDescent="0.25">
      <c r="B14" s="78"/>
      <c r="C14" s="79"/>
      <c r="D14" s="79"/>
      <c r="E14" s="79"/>
      <c r="F14" s="79"/>
      <c r="G14" s="79"/>
      <c r="H14" s="79"/>
      <c r="I14" s="79"/>
      <c r="J14" s="79"/>
      <c r="K14" s="79"/>
      <c r="M14" s="8"/>
      <c r="N14" s="15"/>
      <c r="O14" s="11" t="s">
        <v>33</v>
      </c>
      <c r="P14" s="12" t="s">
        <v>83</v>
      </c>
      <c r="Q14" s="46"/>
      <c r="R14" s="47"/>
      <c r="S14" s="47"/>
      <c r="T14" s="47"/>
      <c r="U14" s="47"/>
      <c r="V14" s="10"/>
      <c r="X14" s="11" t="s">
        <v>11</v>
      </c>
      <c r="Y14" s="59">
        <v>-576876.42709714768</v>
      </c>
      <c r="Z14" s="69">
        <v>-355565.72211674065</v>
      </c>
      <c r="AA14" s="69">
        <v>-134255.01713633351</v>
      </c>
      <c r="AB14" s="69">
        <v>308366.39282448066</v>
      </c>
      <c r="AC14" s="69">
        <v>529677.0978048878</v>
      </c>
      <c r="AD14" s="69">
        <v>750987.8027852946</v>
      </c>
    </row>
    <row r="15" spans="1:30" x14ac:dyDescent="0.2">
      <c r="B15" s="75" t="s">
        <v>1</v>
      </c>
      <c r="C15" s="80"/>
      <c r="D15" s="80">
        <f t="shared" ref="D15:K15" si="3">+D11*D12</f>
        <v>200000</v>
      </c>
      <c r="E15" s="80">
        <f t="shared" si="3"/>
        <v>210000</v>
      </c>
      <c r="F15" s="80">
        <f t="shared" si="3"/>
        <v>214200</v>
      </c>
      <c r="G15" s="80">
        <f t="shared" si="3"/>
        <v>251256.59999999998</v>
      </c>
      <c r="H15" s="80">
        <f t="shared" si="3"/>
        <v>256281.73200000002</v>
      </c>
      <c r="I15" s="80">
        <f t="shared" si="3"/>
        <v>261407.36664000002</v>
      </c>
      <c r="J15" s="80">
        <f t="shared" si="3"/>
        <v>266635.51397279999</v>
      </c>
      <c r="K15" s="80">
        <f t="shared" si="3"/>
        <v>271968.22425225604</v>
      </c>
      <c r="M15" s="8"/>
      <c r="N15" s="9"/>
      <c r="O15" s="44" t="s">
        <v>85</v>
      </c>
      <c r="P15" s="45">
        <v>200</v>
      </c>
      <c r="Q15" s="46"/>
      <c r="R15" s="47"/>
      <c r="S15" s="47"/>
      <c r="T15" s="47"/>
      <c r="U15" s="47"/>
      <c r="V15" s="10"/>
      <c r="X15" s="11" t="s">
        <v>13</v>
      </c>
      <c r="Y15" s="50" t="s">
        <v>56</v>
      </c>
      <c r="Z15" s="41">
        <v>-0.12793412970609719</v>
      </c>
      <c r="AA15" s="41">
        <v>2.9881198823829003E-2</v>
      </c>
      <c r="AB15" s="41">
        <v>0.31455681554068704</v>
      </c>
      <c r="AC15" s="41">
        <v>0.44675387363159569</v>
      </c>
      <c r="AD15" s="41">
        <v>0.57503030112640041</v>
      </c>
    </row>
    <row r="16" spans="1:30" x14ac:dyDescent="0.2">
      <c r="B16" s="9" t="s">
        <v>2</v>
      </c>
      <c r="C16" s="77"/>
      <c r="D16" s="77"/>
      <c r="E16" s="77"/>
      <c r="F16" s="77"/>
      <c r="G16" s="77"/>
      <c r="H16" s="77">
        <v>120000</v>
      </c>
      <c r="I16" s="77"/>
      <c r="J16" s="77"/>
      <c r="K16" s="77"/>
      <c r="M16" s="8"/>
      <c r="N16" s="11" t="s">
        <v>42</v>
      </c>
      <c r="O16" s="44" t="s">
        <v>40</v>
      </c>
      <c r="P16" s="45">
        <v>230</v>
      </c>
      <c r="Q16" s="46"/>
      <c r="R16" s="47"/>
      <c r="S16" s="47"/>
      <c r="T16" s="47"/>
      <c r="U16" s="47"/>
      <c r="V16" s="10"/>
    </row>
    <row r="17" spans="2:30" ht="13.9" x14ac:dyDescent="0.25">
      <c r="B17" s="9" t="s">
        <v>79</v>
      </c>
      <c r="C17" s="77"/>
      <c r="D17" s="77">
        <f t="shared" ref="D17:K17" si="4">+-D11*D13</f>
        <v>-80000</v>
      </c>
      <c r="E17" s="77">
        <f t="shared" si="4"/>
        <v>-84000</v>
      </c>
      <c r="F17" s="77">
        <f t="shared" si="4"/>
        <v>-85680</v>
      </c>
      <c r="G17" s="77">
        <f t="shared" si="4"/>
        <v>-87393.600000000006</v>
      </c>
      <c r="H17" s="77">
        <f t="shared" si="4"/>
        <v>-89141.472000000009</v>
      </c>
      <c r="I17" s="77">
        <f t="shared" si="4"/>
        <v>-90924.30144000001</v>
      </c>
      <c r="J17" s="77">
        <f t="shared" si="4"/>
        <v>-92742.787468800016</v>
      </c>
      <c r="K17" s="77">
        <f t="shared" si="4"/>
        <v>-94597.643218176017</v>
      </c>
      <c r="M17" s="8"/>
      <c r="N17" s="9"/>
      <c r="O17" s="9"/>
      <c r="P17" s="9"/>
      <c r="Q17" s="9"/>
      <c r="R17" s="9"/>
      <c r="S17" s="9"/>
      <c r="T17" s="9"/>
      <c r="U17" s="9"/>
      <c r="V17" s="10"/>
      <c r="Y17" s="35"/>
      <c r="Z17" s="35"/>
      <c r="AA17" s="35"/>
      <c r="AB17" s="35"/>
      <c r="AC17" s="35"/>
      <c r="AD17" s="35"/>
    </row>
    <row r="18" spans="2:30" ht="13.9" customHeight="1" x14ac:dyDescent="0.25">
      <c r="B18" s="9" t="s">
        <v>3</v>
      </c>
      <c r="C18" s="77"/>
      <c r="D18" s="77">
        <v>-50000</v>
      </c>
      <c r="E18" s="77">
        <v>-50000</v>
      </c>
      <c r="F18" s="77">
        <v>-50000</v>
      </c>
      <c r="G18" s="77">
        <v>-46000</v>
      </c>
      <c r="H18" s="77">
        <v>-46000</v>
      </c>
      <c r="I18" s="77">
        <v>-46000</v>
      </c>
      <c r="J18" s="77">
        <v>-46000</v>
      </c>
      <c r="K18" s="77">
        <v>-46000</v>
      </c>
      <c r="M18" s="8"/>
      <c r="N18" s="9"/>
      <c r="O18" s="9"/>
      <c r="P18" s="9"/>
      <c r="Q18" s="9"/>
      <c r="R18" s="9"/>
      <c r="S18" s="9"/>
      <c r="T18" s="9"/>
      <c r="U18" s="9"/>
      <c r="V18" s="10"/>
      <c r="X18" s="11" t="s">
        <v>41</v>
      </c>
      <c r="Y18" s="34">
        <v>-0.75</v>
      </c>
      <c r="Z18" s="34">
        <v>-0.5</v>
      </c>
      <c r="AA18" s="34">
        <v>-0.25</v>
      </c>
      <c r="AB18" s="34">
        <v>0.25</v>
      </c>
      <c r="AC18" s="34">
        <v>0.5</v>
      </c>
      <c r="AD18" s="34">
        <v>0.75</v>
      </c>
    </row>
    <row r="19" spans="2:30" x14ac:dyDescent="0.2">
      <c r="B19" s="9" t="s">
        <v>4</v>
      </c>
      <c r="C19" s="77"/>
      <c r="D19" s="77">
        <v>-30000</v>
      </c>
      <c r="E19" s="77">
        <v>-30000</v>
      </c>
      <c r="F19" s="77">
        <v>-30000</v>
      </c>
      <c r="G19" s="77">
        <v>-30000</v>
      </c>
      <c r="H19" s="77">
        <v>-30000</v>
      </c>
      <c r="I19" s="77">
        <v>-30000</v>
      </c>
      <c r="J19" s="77">
        <v>-30000</v>
      </c>
      <c r="K19" s="77">
        <v>-30000</v>
      </c>
      <c r="M19" s="8"/>
      <c r="N19" s="17"/>
      <c r="O19" s="18"/>
      <c r="P19" s="99" t="s">
        <v>39</v>
      </c>
      <c r="Q19" s="100"/>
      <c r="R19" s="100"/>
      <c r="S19" s="100"/>
      <c r="T19" s="100"/>
      <c r="U19" s="101"/>
      <c r="V19" s="10"/>
      <c r="X19" s="11" t="s">
        <v>11</v>
      </c>
      <c r="Y19" s="69">
        <v>332791.03473485401</v>
      </c>
      <c r="Z19" s="69">
        <v>250879.25243792724</v>
      </c>
      <c r="AA19" s="69">
        <v>168967.47014100038</v>
      </c>
      <c r="AB19" s="69">
        <v>5143.9055471466936</v>
      </c>
      <c r="AC19" s="69">
        <v>-76767.876749780145</v>
      </c>
      <c r="AD19" s="69">
        <v>-158679.65904670703</v>
      </c>
    </row>
    <row r="20" spans="2:30" x14ac:dyDescent="0.2">
      <c r="B20" s="78" t="s">
        <v>5</v>
      </c>
      <c r="C20" s="79"/>
      <c r="D20" s="79"/>
      <c r="E20" s="79"/>
      <c r="F20" s="79"/>
      <c r="G20" s="79"/>
      <c r="H20" s="79">
        <v>-150000</v>
      </c>
      <c r="I20" s="79"/>
      <c r="J20" s="79"/>
      <c r="K20" s="79"/>
      <c r="M20" s="8"/>
      <c r="N20" s="91" t="s">
        <v>43</v>
      </c>
      <c r="O20" s="20" t="s">
        <v>38</v>
      </c>
      <c r="P20" s="21">
        <v>-0.75</v>
      </c>
      <c r="Q20" s="21">
        <v>-0.5</v>
      </c>
      <c r="R20" s="21">
        <v>-0.25</v>
      </c>
      <c r="S20" s="21">
        <v>0.25</v>
      </c>
      <c r="T20" s="21">
        <v>0.5</v>
      </c>
      <c r="U20" s="21">
        <v>0.75</v>
      </c>
      <c r="V20" s="10"/>
      <c r="X20" s="11" t="s">
        <v>13</v>
      </c>
      <c r="Y20" s="40">
        <v>0.33278760405659624</v>
      </c>
      <c r="Z20" s="40">
        <v>0.28114881058911423</v>
      </c>
      <c r="AA20" s="40">
        <v>0.22906614282247073</v>
      </c>
      <c r="AB20" s="40">
        <v>0.1233561524392448</v>
      </c>
      <c r="AC20" s="40">
        <v>6.9620133056955025E-2</v>
      </c>
      <c r="AD20" s="40">
        <v>1.5227804805470813E-2</v>
      </c>
    </row>
    <row r="21" spans="2:30" ht="15" x14ac:dyDescent="0.25">
      <c r="B21" s="81" t="s">
        <v>34</v>
      </c>
      <c r="C21" s="80"/>
      <c r="D21" s="80">
        <f>+SUM(D15:D20)</f>
        <v>40000</v>
      </c>
      <c r="E21" s="80">
        <f t="shared" ref="E21:K21" si="5">+SUM(E15:E20)</f>
        <v>46000</v>
      </c>
      <c r="F21" s="80">
        <f t="shared" si="5"/>
        <v>48520</v>
      </c>
      <c r="G21" s="80">
        <f t="shared" si="5"/>
        <v>87862.999999999971</v>
      </c>
      <c r="H21" s="80">
        <f t="shared" si="5"/>
        <v>61140.260000000009</v>
      </c>
      <c r="I21" s="80">
        <f t="shared" si="5"/>
        <v>94483.065200000012</v>
      </c>
      <c r="J21" s="80">
        <f t="shared" si="5"/>
        <v>97892.726503999962</v>
      </c>
      <c r="K21" s="80">
        <f t="shared" si="5"/>
        <v>101370.58103408001</v>
      </c>
      <c r="M21" s="8"/>
      <c r="N21" s="92"/>
      <c r="O21" s="20" t="s">
        <v>0</v>
      </c>
      <c r="P21" s="21">
        <v>-0.75</v>
      </c>
      <c r="Q21" s="21">
        <v>-0.5</v>
      </c>
      <c r="R21" s="21">
        <v>-0.25</v>
      </c>
      <c r="S21" s="21">
        <v>0.25</v>
      </c>
      <c r="T21" s="21">
        <v>0.5</v>
      </c>
      <c r="U21" s="21">
        <v>0.75</v>
      </c>
      <c r="V21" s="10"/>
      <c r="Y21" s="3"/>
    </row>
    <row r="22" spans="2:30" ht="14.45" thickBot="1" x14ac:dyDescent="0.3">
      <c r="B22" s="78" t="s">
        <v>12</v>
      </c>
      <c r="C22" s="79"/>
      <c r="D22" s="79">
        <f>+-D21*15%</f>
        <v>-6000</v>
      </c>
      <c r="E22" s="79">
        <f t="shared" ref="E22:K22" si="6">+-E21*15%</f>
        <v>-6900</v>
      </c>
      <c r="F22" s="79">
        <f t="shared" si="6"/>
        <v>-7278</v>
      </c>
      <c r="G22" s="79">
        <f t="shared" si="6"/>
        <v>-13179.449999999995</v>
      </c>
      <c r="H22" s="79">
        <f t="shared" si="6"/>
        <v>-9171.0390000000007</v>
      </c>
      <c r="I22" s="79">
        <f t="shared" si="6"/>
        <v>-14172.459780000001</v>
      </c>
      <c r="J22" s="79">
        <f t="shared" si="6"/>
        <v>-14683.908975599994</v>
      </c>
      <c r="K22" s="79">
        <f t="shared" si="6"/>
        <v>-15205.587155112</v>
      </c>
      <c r="M22" s="23"/>
      <c r="N22" s="24"/>
      <c r="O22" s="24"/>
      <c r="P22" s="24"/>
      <c r="Q22" s="24"/>
      <c r="R22" s="24"/>
      <c r="S22" s="24"/>
      <c r="T22" s="24"/>
      <c r="U22" s="24"/>
      <c r="V22" s="25"/>
      <c r="X22" s="38"/>
    </row>
    <row r="23" spans="2:30" ht="13.9" customHeight="1" x14ac:dyDescent="0.25">
      <c r="B23" s="82" t="s">
        <v>6</v>
      </c>
      <c r="C23" s="83"/>
      <c r="D23" s="83">
        <f>+D21+D22</f>
        <v>34000</v>
      </c>
      <c r="E23" s="83">
        <f t="shared" ref="E23:K23" si="7">+E21+E22</f>
        <v>39100</v>
      </c>
      <c r="F23" s="83">
        <f t="shared" si="7"/>
        <v>41242</v>
      </c>
      <c r="G23" s="83">
        <f t="shared" si="7"/>
        <v>74683.549999999974</v>
      </c>
      <c r="H23" s="83">
        <f t="shared" si="7"/>
        <v>51969.221000000005</v>
      </c>
      <c r="I23" s="83">
        <f t="shared" si="7"/>
        <v>80310.605420000007</v>
      </c>
      <c r="J23" s="83">
        <f t="shared" si="7"/>
        <v>83208.817528399974</v>
      </c>
      <c r="K23" s="83">
        <f t="shared" si="7"/>
        <v>86164.993878968002</v>
      </c>
      <c r="X23" s="18"/>
      <c r="Y23" s="87"/>
      <c r="Z23" s="87"/>
      <c r="AA23" s="87"/>
      <c r="AB23" s="87"/>
      <c r="AC23" s="87"/>
      <c r="AD23" s="87"/>
    </row>
    <row r="24" spans="2:30" x14ac:dyDescent="0.2">
      <c r="B24" s="72" t="s">
        <v>4</v>
      </c>
      <c r="C24" s="83"/>
      <c r="D24" s="83">
        <f>+D19*-1</f>
        <v>30000</v>
      </c>
      <c r="E24" s="83">
        <f t="shared" ref="E24:K24" si="8">+E19*-1</f>
        <v>30000</v>
      </c>
      <c r="F24" s="83">
        <f t="shared" si="8"/>
        <v>30000</v>
      </c>
      <c r="G24" s="83">
        <f t="shared" si="8"/>
        <v>30000</v>
      </c>
      <c r="H24" s="83">
        <f t="shared" si="8"/>
        <v>30000</v>
      </c>
      <c r="I24" s="83">
        <f t="shared" si="8"/>
        <v>30000</v>
      </c>
      <c r="J24" s="83">
        <f t="shared" si="8"/>
        <v>30000</v>
      </c>
      <c r="K24" s="83">
        <f t="shared" si="8"/>
        <v>30000</v>
      </c>
      <c r="X24" s="18"/>
      <c r="Y24" s="88"/>
      <c r="Z24" s="88"/>
      <c r="AA24" s="88"/>
      <c r="AB24" s="88"/>
      <c r="AC24" s="88"/>
      <c r="AD24" s="88"/>
    </row>
    <row r="25" spans="2:30" ht="13.9" x14ac:dyDescent="0.25">
      <c r="B25" s="72" t="s">
        <v>5</v>
      </c>
      <c r="C25" s="83"/>
      <c r="D25" s="83"/>
      <c r="E25" s="83"/>
      <c r="F25" s="83"/>
      <c r="G25" s="83"/>
      <c r="H25" s="83">
        <f>+H20*-1</f>
        <v>150000</v>
      </c>
      <c r="I25" s="83"/>
      <c r="J25" s="83"/>
      <c r="K25" s="83"/>
      <c r="X25" s="18"/>
      <c r="Y25" s="89"/>
      <c r="Z25" s="89"/>
      <c r="AA25" s="89"/>
      <c r="AB25" s="89"/>
      <c r="AC25" s="89"/>
      <c r="AD25" s="89"/>
    </row>
    <row r="26" spans="2:30" x14ac:dyDescent="0.2">
      <c r="B26" s="72" t="s">
        <v>7</v>
      </c>
      <c r="C26" s="83">
        <v>-300000</v>
      </c>
      <c r="D26" s="83"/>
      <c r="E26" s="83"/>
      <c r="F26" s="83"/>
      <c r="G26" s="83"/>
      <c r="H26" s="83">
        <v>-300000</v>
      </c>
      <c r="I26" s="83"/>
      <c r="J26" s="83"/>
      <c r="K26" s="83"/>
      <c r="X26" s="9"/>
      <c r="Y26" s="9"/>
      <c r="Z26" s="9"/>
      <c r="AA26" s="9"/>
      <c r="AB26" s="9"/>
      <c r="AC26" s="9"/>
      <c r="AD26" s="9"/>
    </row>
    <row r="27" spans="2:30" ht="13.9" x14ac:dyDescent="0.25">
      <c r="B27" s="72" t="s">
        <v>8</v>
      </c>
      <c r="C27" s="83">
        <v>-54000</v>
      </c>
      <c r="D27" s="83"/>
      <c r="E27" s="83"/>
      <c r="F27" s="83"/>
      <c r="G27" s="83"/>
      <c r="H27" s="83"/>
      <c r="I27" s="83"/>
      <c r="J27" s="83"/>
      <c r="K27" s="83">
        <v>54000</v>
      </c>
      <c r="X27" s="9"/>
      <c r="Y27" s="9"/>
      <c r="Z27" s="9"/>
      <c r="AA27" s="9"/>
      <c r="AB27" s="9"/>
      <c r="AC27" s="9"/>
      <c r="AD27" s="9"/>
    </row>
    <row r="28" spans="2:30" ht="13.9" x14ac:dyDescent="0.25">
      <c r="B28" s="72" t="s">
        <v>9</v>
      </c>
      <c r="C28" s="83"/>
      <c r="D28" s="83"/>
      <c r="E28" s="83"/>
      <c r="F28" s="83"/>
      <c r="G28" s="83"/>
      <c r="H28" s="83"/>
      <c r="I28" s="83"/>
      <c r="J28" s="83"/>
      <c r="K28" s="83">
        <f>+SUM(D19:J19)*-1</f>
        <v>210000</v>
      </c>
      <c r="X28" s="9"/>
      <c r="Y28" s="9"/>
      <c r="Z28" s="9"/>
      <c r="AA28" s="9"/>
      <c r="AB28" s="9"/>
      <c r="AC28" s="9"/>
      <c r="AD28" s="9"/>
    </row>
    <row r="29" spans="2:30" ht="14.45" customHeight="1" x14ac:dyDescent="0.25">
      <c r="B29" s="73" t="s">
        <v>10</v>
      </c>
      <c r="C29" s="84">
        <f>+SUM(C26:C27)</f>
        <v>-354000</v>
      </c>
      <c r="D29" s="84">
        <f>+SUM(D23:D28)</f>
        <v>64000</v>
      </c>
      <c r="E29" s="84">
        <f t="shared" ref="E29:K29" si="9">+SUM(E23:E28)</f>
        <v>69100</v>
      </c>
      <c r="F29" s="84">
        <f t="shared" si="9"/>
        <v>71242</v>
      </c>
      <c r="G29" s="84">
        <f t="shared" si="9"/>
        <v>104683.54999999997</v>
      </c>
      <c r="H29" s="84">
        <f t="shared" si="9"/>
        <v>-68030.77899999998</v>
      </c>
      <c r="I29" s="84">
        <f t="shared" si="9"/>
        <v>110310.60542000001</v>
      </c>
      <c r="J29" s="84">
        <f t="shared" si="9"/>
        <v>113208.81752839997</v>
      </c>
      <c r="K29" s="84">
        <f t="shared" si="9"/>
        <v>380164.993878968</v>
      </c>
      <c r="X29" s="9"/>
      <c r="Y29" s="9"/>
      <c r="Z29" s="9"/>
      <c r="AA29" s="9"/>
      <c r="AB29" s="9"/>
      <c r="AC29" s="9"/>
      <c r="AD29" s="9"/>
    </row>
    <row r="30" spans="2:30" ht="13.9" x14ac:dyDescent="0.25">
      <c r="B30" s="72"/>
      <c r="C30" s="83"/>
      <c r="D30" s="83"/>
      <c r="E30" s="83"/>
      <c r="F30" s="83"/>
      <c r="G30" s="83"/>
      <c r="H30" s="83"/>
      <c r="I30" s="83"/>
      <c r="J30" s="83"/>
      <c r="K30" s="83"/>
      <c r="X30" s="9"/>
      <c r="Y30" s="9"/>
      <c r="Z30" s="9"/>
      <c r="AA30" s="9"/>
      <c r="AB30" s="9"/>
      <c r="AC30" s="9"/>
      <c r="AD30" s="9"/>
    </row>
    <row r="31" spans="2:30" ht="13.9" x14ac:dyDescent="0.25">
      <c r="B31" s="72" t="s">
        <v>11</v>
      </c>
      <c r="C31" s="83">
        <f>NPV(C33,C29,D29:K29)</f>
        <v>87055.68784407356</v>
      </c>
      <c r="D31" s="83"/>
      <c r="E31" s="83"/>
      <c r="F31" s="83"/>
      <c r="G31" s="83"/>
      <c r="H31" s="83"/>
      <c r="I31" s="83"/>
      <c r="J31" s="83"/>
      <c r="K31" s="83"/>
      <c r="X31" s="9"/>
      <c r="Y31" s="9"/>
      <c r="Z31" s="9"/>
      <c r="AA31" s="9"/>
      <c r="AB31" s="9"/>
      <c r="AC31" s="9"/>
      <c r="AD31" s="9"/>
    </row>
    <row r="32" spans="2:30" ht="13.9" x14ac:dyDescent="0.25">
      <c r="B32" s="72" t="s">
        <v>13</v>
      </c>
      <c r="C32" s="85">
        <f>+IRR(C29:K29,0)</f>
        <v>0.17648677910438715</v>
      </c>
      <c r="D32" s="86"/>
      <c r="E32" s="86"/>
      <c r="F32" s="86"/>
      <c r="G32" s="86"/>
      <c r="H32" s="86"/>
      <c r="I32" s="86"/>
      <c r="J32" s="86"/>
      <c r="K32" s="86"/>
    </row>
    <row r="33" spans="2:13" ht="13.9" x14ac:dyDescent="0.25">
      <c r="B33" s="72" t="s">
        <v>14</v>
      </c>
      <c r="C33" s="85">
        <v>0.12</v>
      </c>
      <c r="D33" s="86"/>
      <c r="E33" s="86"/>
      <c r="F33" s="86"/>
      <c r="G33" s="86"/>
      <c r="H33" s="86"/>
      <c r="I33" s="86"/>
      <c r="J33" s="86"/>
      <c r="K33" s="86"/>
    </row>
    <row r="34" spans="2:13" ht="14.45" customHeight="1" x14ac:dyDescent="0.25"/>
    <row r="35" spans="2:13" ht="14.45" customHeight="1" x14ac:dyDescent="0.25">
      <c r="B35" s="42"/>
      <c r="C35" s="42"/>
      <c r="D35" s="42"/>
    </row>
    <row r="36" spans="2:13" ht="13.9" x14ac:dyDescent="0.25">
      <c r="B36" s="42"/>
      <c r="C36" s="42"/>
      <c r="D36" s="42"/>
    </row>
    <row r="37" spans="2:13" ht="13.9" x14ac:dyDescent="0.25">
      <c r="B37" s="42"/>
      <c r="C37" s="42"/>
      <c r="D37" s="42"/>
    </row>
    <row r="38" spans="2:13" ht="13.9" x14ac:dyDescent="0.25">
      <c r="B38" s="42"/>
      <c r="C38" s="42"/>
      <c r="D38" s="42"/>
      <c r="L38" s="38"/>
      <c r="M38" s="38"/>
    </row>
    <row r="39" spans="2:13" ht="14.45" customHeight="1" x14ac:dyDescent="0.25">
      <c r="B39" s="42"/>
      <c r="C39" s="42"/>
      <c r="D39" s="42"/>
      <c r="L39" s="38"/>
      <c r="M39" s="38"/>
    </row>
    <row r="40" spans="2:13" ht="13.9" x14ac:dyDescent="0.25">
      <c r="B40" s="42"/>
      <c r="C40" s="42"/>
      <c r="D40" s="42"/>
      <c r="L40" s="38"/>
      <c r="M40" s="38"/>
    </row>
    <row r="41" spans="2:13" x14ac:dyDescent="0.2">
      <c r="B41" s="42"/>
      <c r="C41" s="42"/>
      <c r="D41" s="42"/>
    </row>
  </sheetData>
  <mergeCells count="7">
    <mergeCell ref="N20:N21"/>
    <mergeCell ref="L6:M6"/>
    <mergeCell ref="X8:Y8"/>
    <mergeCell ref="Z8:Z10"/>
    <mergeCell ref="Q10:S12"/>
    <mergeCell ref="P19:U19"/>
    <mergeCell ref="N11:N12"/>
  </mergeCells>
  <pageMargins left="0.7" right="0.7" top="0.75" bottom="0.75" header="0.3" footer="0.3"/>
  <pageSetup paperSize="9" orientation="portrait" r:id="rId1"/>
  <ignoredErrors>
    <ignoredError sqref="K28"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1"/>
  <sheetViews>
    <sheetView topLeftCell="J1" zoomScale="70" zoomScaleNormal="70" workbookViewId="0">
      <selection activeCell="S35" sqref="S35:S36"/>
    </sheetView>
  </sheetViews>
  <sheetFormatPr baseColWidth="10" defaultColWidth="11.5703125" defaultRowHeight="14.25" x14ac:dyDescent="0.2"/>
  <cols>
    <col min="1" max="1" width="11.5703125" style="4"/>
    <col min="2" max="2" width="27" style="4" bestFit="1" customWidth="1"/>
    <col min="3" max="3" width="16.28515625" style="4" bestFit="1" customWidth="1"/>
    <col min="4" max="6" width="15.28515625" style="4" customWidth="1"/>
    <col min="7" max="7" width="15.85546875" style="4" customWidth="1"/>
    <col min="8" max="8" width="15.28515625" style="4" customWidth="1"/>
    <col min="9" max="10" width="15.85546875" style="4" customWidth="1"/>
    <col min="11" max="11" width="16.7109375" style="4" customWidth="1"/>
    <col min="12" max="12" width="11.5703125" style="4" customWidth="1"/>
    <col min="13" max="13" width="9" style="4" customWidth="1"/>
    <col min="14" max="14" width="27.7109375" style="4" bestFit="1" customWidth="1"/>
    <col min="15" max="15" width="26" style="4" customWidth="1"/>
    <col min="16" max="16" width="17.28515625" style="4" customWidth="1"/>
    <col min="17" max="21" width="13" style="4" customWidth="1"/>
    <col min="22" max="22" width="5" style="4" customWidth="1"/>
    <col min="23" max="23" width="5.28515625" style="4" customWidth="1"/>
    <col min="24" max="24" width="27.7109375" style="4" bestFit="1" customWidth="1"/>
    <col min="25" max="25" width="16.28515625" style="4" customWidth="1"/>
    <col min="26" max="26" width="19.140625" style="4" bestFit="1" customWidth="1"/>
    <col min="27" max="30" width="16.28515625" style="4" customWidth="1"/>
    <col min="31" max="16384" width="11.5703125" style="4"/>
  </cols>
  <sheetData>
    <row r="1" spans="1:30" ht="13.9" x14ac:dyDescent="0.25">
      <c r="B1" s="48"/>
      <c r="C1" s="48"/>
      <c r="D1" s="49"/>
      <c r="E1" s="49"/>
    </row>
    <row r="2" spans="1:30" ht="13.9" x14ac:dyDescent="0.25">
      <c r="B2" s="48"/>
      <c r="C2" s="48"/>
      <c r="D2" s="49"/>
      <c r="E2" s="49"/>
    </row>
    <row r="3" spans="1:30" ht="13.9" x14ac:dyDescent="0.25">
      <c r="B3" s="48"/>
      <c r="C3" s="48"/>
      <c r="D3" s="49"/>
      <c r="E3" s="49"/>
    </row>
    <row r="5" spans="1:30" ht="13.9" x14ac:dyDescent="0.25">
      <c r="N5" s="13" t="str">
        <f>+X13</f>
        <v xml:space="preserve">PRECIO </v>
      </c>
      <c r="O5" s="13" t="str">
        <f>+X18</f>
        <v>COSTO VARIABLE</v>
      </c>
    </row>
    <row r="6" spans="1:30" ht="23.25" x14ac:dyDescent="0.35">
      <c r="B6" s="71" t="s">
        <v>84</v>
      </c>
      <c r="C6" s="72"/>
      <c r="D6" s="72"/>
      <c r="E6" s="72"/>
      <c r="F6" s="72"/>
      <c r="G6" s="72"/>
      <c r="H6" s="72"/>
      <c r="I6" s="72"/>
      <c r="J6" s="72"/>
      <c r="K6" s="72"/>
      <c r="L6" s="93" t="s">
        <v>45</v>
      </c>
      <c r="M6" s="94"/>
      <c r="N6" s="39"/>
      <c r="O6" s="39"/>
    </row>
    <row r="7" spans="1:30" ht="14.45" thickBot="1" x14ac:dyDescent="0.3">
      <c r="B7" s="72"/>
      <c r="C7" s="72"/>
      <c r="D7" s="72"/>
      <c r="E7" s="72"/>
      <c r="F7" s="72"/>
      <c r="G7" s="72"/>
      <c r="H7" s="72"/>
      <c r="I7" s="72"/>
      <c r="J7" s="72"/>
      <c r="K7" s="72"/>
    </row>
    <row r="8" spans="1:30" x14ac:dyDescent="0.2">
      <c r="B8" s="72"/>
      <c r="C8" s="72"/>
      <c r="D8" s="72"/>
      <c r="E8" s="72"/>
      <c r="F8" s="72"/>
      <c r="G8" s="72"/>
      <c r="H8" s="72"/>
      <c r="I8" s="72"/>
      <c r="J8" s="72"/>
      <c r="K8" s="72"/>
      <c r="M8" s="5"/>
      <c r="N8" s="6"/>
      <c r="O8" s="6"/>
      <c r="P8" s="6"/>
      <c r="Q8" s="6"/>
      <c r="R8" s="6"/>
      <c r="S8" s="6"/>
      <c r="T8" s="6"/>
      <c r="U8" s="6"/>
      <c r="V8" s="7"/>
      <c r="X8" s="95" t="s">
        <v>57</v>
      </c>
      <c r="Y8" s="95"/>
      <c r="Z8" s="96" t="s">
        <v>50</v>
      </c>
    </row>
    <row r="9" spans="1:30" ht="15" x14ac:dyDescent="0.25">
      <c r="B9" s="73" t="s">
        <v>33</v>
      </c>
      <c r="C9" s="73">
        <v>0</v>
      </c>
      <c r="D9" s="73">
        <v>1</v>
      </c>
      <c r="E9" s="73">
        <v>2</v>
      </c>
      <c r="F9" s="73">
        <v>3</v>
      </c>
      <c r="G9" s="74">
        <v>4</v>
      </c>
      <c r="H9" s="74">
        <v>5</v>
      </c>
      <c r="I9" s="74">
        <v>6</v>
      </c>
      <c r="J9" s="74">
        <v>7</v>
      </c>
      <c r="K9" s="73">
        <v>8</v>
      </c>
      <c r="M9" s="8"/>
      <c r="N9" s="9"/>
      <c r="O9" s="9"/>
      <c r="P9" s="9"/>
      <c r="Q9" s="9"/>
      <c r="R9" s="9"/>
      <c r="S9" s="9"/>
      <c r="T9" s="9"/>
      <c r="U9" s="9"/>
      <c r="V9" s="10"/>
      <c r="X9" s="11" t="s">
        <v>11</v>
      </c>
      <c r="Y9" s="36">
        <v>114288.33097035589</v>
      </c>
      <c r="Z9" s="96"/>
    </row>
    <row r="10" spans="1:30" ht="13.9" customHeight="1" x14ac:dyDescent="0.25">
      <c r="B10" s="75"/>
      <c r="C10" s="76"/>
      <c r="D10" s="76"/>
      <c r="E10" s="76"/>
      <c r="F10" s="76"/>
      <c r="G10" s="76"/>
      <c r="H10" s="76"/>
      <c r="I10" s="76"/>
      <c r="J10" s="76"/>
      <c r="K10" s="76"/>
      <c r="M10" s="8"/>
      <c r="N10" s="9"/>
      <c r="O10" s="11" t="s">
        <v>33</v>
      </c>
      <c r="P10" s="12" t="s">
        <v>52</v>
      </c>
      <c r="Q10" s="97" t="s">
        <v>58</v>
      </c>
      <c r="R10" s="98"/>
      <c r="S10" s="98"/>
      <c r="T10" s="47"/>
      <c r="U10" s="47"/>
      <c r="V10" s="10"/>
      <c r="X10" s="11" t="s">
        <v>13</v>
      </c>
      <c r="Y10" s="37">
        <v>0.19245515039656791</v>
      </c>
      <c r="Z10" s="96"/>
    </row>
    <row r="11" spans="1:30" ht="15" x14ac:dyDescent="0.25">
      <c r="B11" s="9" t="s">
        <v>35</v>
      </c>
      <c r="C11" s="77"/>
      <c r="D11" s="77">
        <v>1000</v>
      </c>
      <c r="E11" s="77">
        <f>+$D$11*(1+P11)</f>
        <v>1080</v>
      </c>
      <c r="F11" s="77">
        <f>+E$11*(1+$P$12)</f>
        <v>1112.4000000000001</v>
      </c>
      <c r="G11" s="77">
        <f t="shared" ref="G11:K11" si="0">+F$11*(1+$P$12)</f>
        <v>1145.7720000000002</v>
      </c>
      <c r="H11" s="77">
        <f t="shared" si="0"/>
        <v>1180.1451600000003</v>
      </c>
      <c r="I11" s="77">
        <f t="shared" si="0"/>
        <v>1215.5495148000002</v>
      </c>
      <c r="J11" s="77">
        <f t="shared" si="0"/>
        <v>1252.0160002440002</v>
      </c>
      <c r="K11" s="77">
        <f t="shared" si="0"/>
        <v>1289.5764802513202</v>
      </c>
      <c r="M11" s="8"/>
      <c r="N11" s="102" t="s">
        <v>44</v>
      </c>
      <c r="O11" s="32" t="s">
        <v>36</v>
      </c>
      <c r="P11" s="33">
        <v>0.08</v>
      </c>
      <c r="Q11" s="97"/>
      <c r="R11" s="98"/>
      <c r="S11" s="98"/>
      <c r="T11" s="47"/>
      <c r="U11" s="47"/>
      <c r="V11" s="10"/>
    </row>
    <row r="12" spans="1:30" ht="15" x14ac:dyDescent="0.25">
      <c r="B12" s="9" t="s">
        <v>47</v>
      </c>
      <c r="C12" s="77"/>
      <c r="D12" s="77">
        <f>200*(1+$N$6)</f>
        <v>200</v>
      </c>
      <c r="E12" s="77">
        <f>+D12</f>
        <v>200</v>
      </c>
      <c r="F12" s="77">
        <f>+E12</f>
        <v>200</v>
      </c>
      <c r="G12" s="77">
        <f>($D$12*1.15)</f>
        <v>229.99999999999997</v>
      </c>
      <c r="H12" s="77">
        <f t="shared" ref="H12:K12" si="1">($D$12*1.15)</f>
        <v>229.99999999999997</v>
      </c>
      <c r="I12" s="77">
        <f t="shared" si="1"/>
        <v>229.99999999999997</v>
      </c>
      <c r="J12" s="77">
        <f t="shared" si="1"/>
        <v>229.99999999999997</v>
      </c>
      <c r="K12" s="77">
        <f t="shared" si="1"/>
        <v>229.99999999999997</v>
      </c>
      <c r="M12" s="8"/>
      <c r="N12" s="102"/>
      <c r="O12" s="32" t="s">
        <v>37</v>
      </c>
      <c r="P12" s="33">
        <v>0.03</v>
      </c>
      <c r="Q12" s="97"/>
      <c r="R12" s="98"/>
      <c r="S12" s="98"/>
      <c r="T12" s="47"/>
      <c r="U12" s="47"/>
      <c r="V12" s="10"/>
    </row>
    <row r="13" spans="1:30" ht="13.9" x14ac:dyDescent="0.25">
      <c r="A13" s="14"/>
      <c r="B13" s="9" t="s">
        <v>46</v>
      </c>
      <c r="C13" s="77"/>
      <c r="D13" s="77">
        <f>80*(1+$O$6)</f>
        <v>80</v>
      </c>
      <c r="E13" s="77">
        <f>+$D$13</f>
        <v>80</v>
      </c>
      <c r="F13" s="77">
        <f t="shared" ref="F13:K13" si="2">+$D$13</f>
        <v>80</v>
      </c>
      <c r="G13" s="77">
        <f t="shared" si="2"/>
        <v>80</v>
      </c>
      <c r="H13" s="77">
        <f t="shared" si="2"/>
        <v>80</v>
      </c>
      <c r="I13" s="77">
        <f t="shared" si="2"/>
        <v>80</v>
      </c>
      <c r="J13" s="77">
        <f t="shared" si="2"/>
        <v>80</v>
      </c>
      <c r="K13" s="77">
        <f t="shared" si="2"/>
        <v>80</v>
      </c>
      <c r="M13" s="8"/>
      <c r="N13" s="9"/>
      <c r="O13" s="9"/>
      <c r="P13" s="9"/>
      <c r="Q13" s="46"/>
      <c r="R13" s="47"/>
      <c r="S13" s="47"/>
      <c r="T13" s="47"/>
      <c r="U13" s="47"/>
      <c r="V13" s="10"/>
      <c r="X13" s="11" t="s">
        <v>51</v>
      </c>
      <c r="Y13" s="34">
        <v>-0.75</v>
      </c>
      <c r="Z13" s="34">
        <v>-0.5</v>
      </c>
      <c r="AA13" s="34">
        <v>-0.25</v>
      </c>
      <c r="AB13" s="34">
        <v>0.25</v>
      </c>
      <c r="AC13" s="34">
        <v>0.5</v>
      </c>
      <c r="AD13" s="34">
        <v>0.75</v>
      </c>
    </row>
    <row r="14" spans="1:30" ht="13.9" x14ac:dyDescent="0.25">
      <c r="B14" s="78"/>
      <c r="C14" s="79"/>
      <c r="D14" s="79"/>
      <c r="E14" s="79"/>
      <c r="F14" s="79"/>
      <c r="G14" s="79"/>
      <c r="H14" s="79"/>
      <c r="I14" s="79"/>
      <c r="J14" s="79"/>
      <c r="K14" s="79"/>
      <c r="M14" s="8"/>
      <c r="N14" s="15"/>
      <c r="O14" s="11" t="s">
        <v>33</v>
      </c>
      <c r="P14" s="12" t="s">
        <v>83</v>
      </c>
      <c r="Q14" s="46"/>
      <c r="R14" s="47"/>
      <c r="S14" s="47"/>
      <c r="T14" s="47"/>
      <c r="U14" s="47"/>
      <c r="V14" s="10"/>
      <c r="X14" s="11" t="s">
        <v>11</v>
      </c>
      <c r="Y14" s="69">
        <v>-581447.49489606975</v>
      </c>
      <c r="Z14" s="69">
        <v>-349535.55294059456</v>
      </c>
      <c r="AA14" s="69">
        <v>-117623.61098511932</v>
      </c>
      <c r="AB14" s="69">
        <v>346200.27292583109</v>
      </c>
      <c r="AC14" s="69">
        <v>578112.21488130628</v>
      </c>
      <c r="AD14" s="69">
        <v>810024.15683678153</v>
      </c>
    </row>
    <row r="15" spans="1:30" x14ac:dyDescent="0.2">
      <c r="B15" s="75" t="s">
        <v>1</v>
      </c>
      <c r="C15" s="80"/>
      <c r="D15" s="80">
        <f t="shared" ref="D15:K15" si="3">+D11*D12</f>
        <v>200000</v>
      </c>
      <c r="E15" s="80">
        <f t="shared" si="3"/>
        <v>216000</v>
      </c>
      <c r="F15" s="80">
        <f t="shared" si="3"/>
        <v>222480.00000000003</v>
      </c>
      <c r="G15" s="80">
        <f t="shared" si="3"/>
        <v>263527.56</v>
      </c>
      <c r="H15" s="80">
        <f t="shared" si="3"/>
        <v>271433.38680000004</v>
      </c>
      <c r="I15" s="80">
        <f t="shared" si="3"/>
        <v>279576.38840400003</v>
      </c>
      <c r="J15" s="80">
        <f t="shared" si="3"/>
        <v>287963.68005612004</v>
      </c>
      <c r="K15" s="80">
        <f t="shared" si="3"/>
        <v>296602.59045780363</v>
      </c>
      <c r="M15" s="8"/>
      <c r="N15" s="9"/>
      <c r="O15" s="44" t="s">
        <v>85</v>
      </c>
      <c r="P15" s="45">
        <v>200</v>
      </c>
      <c r="Q15" s="46"/>
      <c r="R15" s="47"/>
      <c r="S15" s="47"/>
      <c r="T15" s="47"/>
      <c r="U15" s="47"/>
      <c r="V15" s="10"/>
      <c r="X15" s="11" t="s">
        <v>13</v>
      </c>
      <c r="Y15" s="50" t="s">
        <v>56</v>
      </c>
      <c r="Z15" s="41">
        <v>-0.12192415874657769</v>
      </c>
      <c r="AA15" s="41">
        <v>4.236055438801678E-2</v>
      </c>
      <c r="AB15" s="41">
        <v>0.33250961178976723</v>
      </c>
      <c r="AC15" s="41">
        <v>0.46596398198586719</v>
      </c>
      <c r="AD15" s="41">
        <v>0.59512704428442653</v>
      </c>
    </row>
    <row r="16" spans="1:30" x14ac:dyDescent="0.2">
      <c r="B16" s="9" t="s">
        <v>2</v>
      </c>
      <c r="C16" s="77"/>
      <c r="D16" s="77"/>
      <c r="E16" s="77"/>
      <c r="F16" s="77"/>
      <c r="G16" s="77"/>
      <c r="H16" s="77">
        <v>120000</v>
      </c>
      <c r="I16" s="77"/>
      <c r="J16" s="77"/>
      <c r="K16" s="77"/>
      <c r="M16" s="8"/>
      <c r="N16" s="11" t="s">
        <v>42</v>
      </c>
      <c r="O16" s="44" t="s">
        <v>40</v>
      </c>
      <c r="P16" s="45">
        <v>230</v>
      </c>
      <c r="Q16" s="46"/>
      <c r="R16" s="47"/>
      <c r="S16" s="47"/>
      <c r="T16" s="47"/>
      <c r="U16" s="47"/>
      <c r="V16" s="10"/>
    </row>
    <row r="17" spans="2:30" ht="13.9" x14ac:dyDescent="0.25">
      <c r="B17" s="9" t="s">
        <v>79</v>
      </c>
      <c r="C17" s="77"/>
      <c r="D17" s="77">
        <f t="shared" ref="D17:K17" si="4">+-D11*D13</f>
        <v>-80000</v>
      </c>
      <c r="E17" s="77">
        <f t="shared" si="4"/>
        <v>-86400</v>
      </c>
      <c r="F17" s="77">
        <f t="shared" si="4"/>
        <v>-88992</v>
      </c>
      <c r="G17" s="77">
        <f t="shared" si="4"/>
        <v>-91661.760000000009</v>
      </c>
      <c r="H17" s="77">
        <f t="shared" si="4"/>
        <v>-94411.612800000017</v>
      </c>
      <c r="I17" s="77">
        <f t="shared" si="4"/>
        <v>-97243.961184000014</v>
      </c>
      <c r="J17" s="77">
        <f t="shared" si="4"/>
        <v>-100161.28001952003</v>
      </c>
      <c r="K17" s="77">
        <f t="shared" si="4"/>
        <v>-103166.11842010562</v>
      </c>
      <c r="M17" s="8"/>
      <c r="N17" s="9"/>
      <c r="O17" s="9"/>
      <c r="P17" s="9"/>
      <c r="Q17" s="9"/>
      <c r="R17" s="9"/>
      <c r="S17" s="9"/>
      <c r="T17" s="9"/>
      <c r="U17" s="9"/>
      <c r="V17" s="10"/>
      <c r="Y17" s="35"/>
      <c r="Z17" s="35"/>
      <c r="AA17" s="35"/>
      <c r="AB17" s="35"/>
      <c r="AC17" s="35"/>
      <c r="AD17" s="35"/>
    </row>
    <row r="18" spans="2:30" ht="13.9" customHeight="1" x14ac:dyDescent="0.25">
      <c r="B18" s="9" t="s">
        <v>3</v>
      </c>
      <c r="C18" s="77"/>
      <c r="D18" s="77">
        <v>-50000</v>
      </c>
      <c r="E18" s="77">
        <v>-50000</v>
      </c>
      <c r="F18" s="77">
        <v>-50000</v>
      </c>
      <c r="G18" s="77">
        <v>-46000</v>
      </c>
      <c r="H18" s="77">
        <v>-46000</v>
      </c>
      <c r="I18" s="77">
        <v>-46000</v>
      </c>
      <c r="J18" s="77">
        <v>-46000</v>
      </c>
      <c r="K18" s="77">
        <v>-46000</v>
      </c>
      <c r="M18" s="8"/>
      <c r="N18" s="9"/>
      <c r="O18" s="9"/>
      <c r="P18" s="9"/>
      <c r="Q18" s="9"/>
      <c r="R18" s="9"/>
      <c r="S18" s="9"/>
      <c r="T18" s="9"/>
      <c r="U18" s="9"/>
      <c r="V18" s="10"/>
      <c r="X18" s="11" t="s">
        <v>41</v>
      </c>
      <c r="Y18" s="34">
        <v>-0.75</v>
      </c>
      <c r="Z18" s="34">
        <v>-0.5</v>
      </c>
      <c r="AA18" s="34">
        <v>-0.25</v>
      </c>
      <c r="AB18" s="34">
        <v>0.25</v>
      </c>
      <c r="AC18" s="34">
        <v>0.5</v>
      </c>
      <c r="AD18" s="34">
        <v>0.75</v>
      </c>
    </row>
    <row r="19" spans="2:30" x14ac:dyDescent="0.2">
      <c r="B19" s="9" t="s">
        <v>4</v>
      </c>
      <c r="C19" s="77"/>
      <c r="D19" s="77">
        <v>-30000</v>
      </c>
      <c r="E19" s="77">
        <v>-30000</v>
      </c>
      <c r="F19" s="77">
        <v>-30000</v>
      </c>
      <c r="G19" s="77">
        <v>-30000</v>
      </c>
      <c r="H19" s="77">
        <v>-30000</v>
      </c>
      <c r="I19" s="77">
        <v>-30000</v>
      </c>
      <c r="J19" s="77">
        <v>-30000</v>
      </c>
      <c r="K19" s="77">
        <v>-30000</v>
      </c>
      <c r="M19" s="8"/>
      <c r="N19" s="17"/>
      <c r="O19" s="18"/>
      <c r="P19" s="99" t="s">
        <v>39</v>
      </c>
      <c r="Q19" s="100"/>
      <c r="R19" s="100"/>
      <c r="S19" s="100"/>
      <c r="T19" s="100"/>
      <c r="U19" s="101"/>
      <c r="V19" s="10"/>
      <c r="X19" s="11" t="s">
        <v>11</v>
      </c>
      <c r="Y19" s="70">
        <v>371402.90644162899</v>
      </c>
      <c r="Z19" s="69">
        <v>285698.04795120464</v>
      </c>
      <c r="AA19" s="69">
        <v>199993.18946078027</v>
      </c>
      <c r="AB19" s="69">
        <v>28583.472479931461</v>
      </c>
      <c r="AC19" s="69">
        <v>-57121.386010492897</v>
      </c>
      <c r="AD19" s="69">
        <v>-142826.24450091727</v>
      </c>
    </row>
    <row r="20" spans="2:30" x14ac:dyDescent="0.2">
      <c r="B20" s="78" t="s">
        <v>5</v>
      </c>
      <c r="C20" s="79"/>
      <c r="D20" s="79"/>
      <c r="E20" s="79"/>
      <c r="F20" s="79"/>
      <c r="G20" s="79"/>
      <c r="H20" s="79">
        <v>-150000</v>
      </c>
      <c r="I20" s="79"/>
      <c r="J20" s="79"/>
      <c r="K20" s="79"/>
      <c r="M20" s="8"/>
      <c r="N20" s="91" t="s">
        <v>43</v>
      </c>
      <c r="O20" s="20" t="s">
        <v>38</v>
      </c>
      <c r="P20" s="21">
        <v>-0.75</v>
      </c>
      <c r="Q20" s="21">
        <v>-0.5</v>
      </c>
      <c r="R20" s="21">
        <v>-0.25</v>
      </c>
      <c r="S20" s="21">
        <v>0.25</v>
      </c>
      <c r="T20" s="21">
        <v>0.5</v>
      </c>
      <c r="U20" s="21">
        <v>0.75</v>
      </c>
      <c r="V20" s="10"/>
      <c r="X20" s="11" t="s">
        <v>13</v>
      </c>
      <c r="Y20" s="40">
        <v>0.35097427703427031</v>
      </c>
      <c r="Z20" s="40">
        <v>0.29872469171385174</v>
      </c>
      <c r="AA20" s="40">
        <v>0.24591307141736074</v>
      </c>
      <c r="AB20" s="40">
        <v>0.1382573842016448</v>
      </c>
      <c r="AC20" s="40">
        <v>8.3218541320107198E-2</v>
      </c>
      <c r="AD20" s="40">
        <v>2.7232857238725705E-2</v>
      </c>
    </row>
    <row r="21" spans="2:30" ht="15" x14ac:dyDescent="0.25">
      <c r="B21" s="81" t="s">
        <v>34</v>
      </c>
      <c r="C21" s="80"/>
      <c r="D21" s="80">
        <f>+SUM(D15:D20)</f>
        <v>40000</v>
      </c>
      <c r="E21" s="80">
        <f t="shared" ref="E21:K21" si="5">+SUM(E15:E20)</f>
        <v>49600</v>
      </c>
      <c r="F21" s="80">
        <f t="shared" si="5"/>
        <v>53488.000000000029</v>
      </c>
      <c r="G21" s="80">
        <f t="shared" si="5"/>
        <v>95865.799999999988</v>
      </c>
      <c r="H21" s="80">
        <f t="shared" si="5"/>
        <v>71021.774000000034</v>
      </c>
      <c r="I21" s="80">
        <f t="shared" si="5"/>
        <v>106332.42722000001</v>
      </c>
      <c r="J21" s="80">
        <f t="shared" si="5"/>
        <v>111802.40003660001</v>
      </c>
      <c r="K21" s="80">
        <f t="shared" si="5"/>
        <v>117436.47203769803</v>
      </c>
      <c r="M21" s="8"/>
      <c r="N21" s="92"/>
      <c r="O21" s="20" t="s">
        <v>0</v>
      </c>
      <c r="P21" s="21">
        <v>-0.75</v>
      </c>
      <c r="Q21" s="21">
        <v>-0.5</v>
      </c>
      <c r="R21" s="21">
        <v>-0.25</v>
      </c>
      <c r="S21" s="21">
        <v>0.25</v>
      </c>
      <c r="T21" s="21">
        <v>0.5</v>
      </c>
      <c r="U21" s="21">
        <v>0.75</v>
      </c>
      <c r="V21" s="10"/>
      <c r="Y21" s="3"/>
    </row>
    <row r="22" spans="2:30" ht="14.45" thickBot="1" x14ac:dyDescent="0.3">
      <c r="B22" s="78" t="s">
        <v>12</v>
      </c>
      <c r="C22" s="79"/>
      <c r="D22" s="79">
        <f>+-D21*15%</f>
        <v>-6000</v>
      </c>
      <c r="E22" s="79">
        <f t="shared" ref="E22:K22" si="6">+-E21*15%</f>
        <v>-7440</v>
      </c>
      <c r="F22" s="79">
        <f t="shared" si="6"/>
        <v>-8023.2000000000044</v>
      </c>
      <c r="G22" s="79">
        <f t="shared" si="6"/>
        <v>-14379.869999999997</v>
      </c>
      <c r="H22" s="79">
        <f t="shared" si="6"/>
        <v>-10653.266100000004</v>
      </c>
      <c r="I22" s="79">
        <f t="shared" si="6"/>
        <v>-15949.864083</v>
      </c>
      <c r="J22" s="79">
        <f t="shared" si="6"/>
        <v>-16770.360005490002</v>
      </c>
      <c r="K22" s="79">
        <f t="shared" si="6"/>
        <v>-17615.470805654702</v>
      </c>
      <c r="M22" s="23"/>
      <c r="N22" s="24"/>
      <c r="O22" s="24"/>
      <c r="P22" s="24"/>
      <c r="Q22" s="24"/>
      <c r="R22" s="24"/>
      <c r="S22" s="24"/>
      <c r="T22" s="24"/>
      <c r="U22" s="24"/>
      <c r="V22" s="25"/>
      <c r="X22" s="38"/>
    </row>
    <row r="23" spans="2:30" ht="13.9" customHeight="1" x14ac:dyDescent="0.25">
      <c r="B23" s="82" t="s">
        <v>6</v>
      </c>
      <c r="C23" s="83"/>
      <c r="D23" s="83">
        <f>+D21+D22</f>
        <v>34000</v>
      </c>
      <c r="E23" s="83">
        <f t="shared" ref="E23:K23" si="7">+E21+E22</f>
        <v>42160</v>
      </c>
      <c r="F23" s="83">
        <f t="shared" si="7"/>
        <v>45464.800000000025</v>
      </c>
      <c r="G23" s="83">
        <f t="shared" si="7"/>
        <v>81485.929999999993</v>
      </c>
      <c r="H23" s="83">
        <f t="shared" si="7"/>
        <v>60368.507900000026</v>
      </c>
      <c r="I23" s="83">
        <f t="shared" si="7"/>
        <v>90382.563137000019</v>
      </c>
      <c r="J23" s="83">
        <f t="shared" si="7"/>
        <v>95032.040031110009</v>
      </c>
      <c r="K23" s="83">
        <f t="shared" si="7"/>
        <v>99821.001232043316</v>
      </c>
      <c r="X23" s="18"/>
      <c r="Y23" s="87"/>
      <c r="Z23" s="87"/>
      <c r="AA23" s="87"/>
      <c r="AB23" s="87"/>
      <c r="AC23" s="87"/>
      <c r="AD23" s="87"/>
    </row>
    <row r="24" spans="2:30" x14ac:dyDescent="0.2">
      <c r="B24" s="72" t="s">
        <v>4</v>
      </c>
      <c r="C24" s="83"/>
      <c r="D24" s="83">
        <f>+D19*-1</f>
        <v>30000</v>
      </c>
      <c r="E24" s="83">
        <f t="shared" ref="E24:K24" si="8">+E19*-1</f>
        <v>30000</v>
      </c>
      <c r="F24" s="83">
        <f t="shared" si="8"/>
        <v>30000</v>
      </c>
      <c r="G24" s="83">
        <f t="shared" si="8"/>
        <v>30000</v>
      </c>
      <c r="H24" s="83">
        <f t="shared" si="8"/>
        <v>30000</v>
      </c>
      <c r="I24" s="83">
        <f t="shared" si="8"/>
        <v>30000</v>
      </c>
      <c r="J24" s="83">
        <f t="shared" si="8"/>
        <v>30000</v>
      </c>
      <c r="K24" s="83">
        <f t="shared" si="8"/>
        <v>30000</v>
      </c>
      <c r="X24" s="18"/>
      <c r="Y24" s="88"/>
      <c r="Z24" s="88"/>
      <c r="AA24" s="88"/>
      <c r="AB24" s="88"/>
      <c r="AC24" s="88"/>
      <c r="AD24" s="88"/>
    </row>
    <row r="25" spans="2:30" ht="13.9" x14ac:dyDescent="0.25">
      <c r="B25" s="72" t="s">
        <v>5</v>
      </c>
      <c r="C25" s="83"/>
      <c r="D25" s="83"/>
      <c r="E25" s="83"/>
      <c r="F25" s="83"/>
      <c r="G25" s="83"/>
      <c r="H25" s="83">
        <f>+H20*-1</f>
        <v>150000</v>
      </c>
      <c r="I25" s="83"/>
      <c r="J25" s="83"/>
      <c r="K25" s="83"/>
      <c r="X25" s="18"/>
      <c r="Y25" s="89"/>
      <c r="Z25" s="89"/>
      <c r="AA25" s="89"/>
      <c r="AB25" s="89"/>
      <c r="AC25" s="89"/>
      <c r="AD25" s="89"/>
    </row>
    <row r="26" spans="2:30" x14ac:dyDescent="0.2">
      <c r="B26" s="72" t="s">
        <v>7</v>
      </c>
      <c r="C26" s="83">
        <v>-300000</v>
      </c>
      <c r="D26" s="83"/>
      <c r="E26" s="83"/>
      <c r="F26" s="83"/>
      <c r="G26" s="83"/>
      <c r="H26" s="83">
        <v>-300000</v>
      </c>
      <c r="I26" s="83"/>
      <c r="J26" s="83"/>
      <c r="K26" s="83"/>
      <c r="X26" s="9"/>
      <c r="Y26" s="9"/>
      <c r="Z26" s="9"/>
      <c r="AA26" s="9"/>
      <c r="AB26" s="9"/>
      <c r="AC26" s="9"/>
      <c r="AD26" s="9"/>
    </row>
    <row r="27" spans="2:30" ht="13.9" x14ac:dyDescent="0.25">
      <c r="B27" s="72" t="s">
        <v>8</v>
      </c>
      <c r="C27" s="83">
        <v>-54000</v>
      </c>
      <c r="D27" s="83"/>
      <c r="E27" s="83"/>
      <c r="F27" s="83"/>
      <c r="G27" s="83"/>
      <c r="H27" s="83"/>
      <c r="I27" s="83"/>
      <c r="J27" s="83"/>
      <c r="K27" s="83">
        <v>54000</v>
      </c>
      <c r="X27" s="9"/>
      <c r="Y27" s="9"/>
      <c r="Z27" s="9"/>
      <c r="AA27" s="9"/>
      <c r="AB27" s="9"/>
      <c r="AC27" s="9"/>
      <c r="AD27" s="9"/>
    </row>
    <row r="28" spans="2:30" ht="13.9" x14ac:dyDescent="0.25">
      <c r="B28" s="72" t="s">
        <v>9</v>
      </c>
      <c r="C28" s="83"/>
      <c r="D28" s="83"/>
      <c r="E28" s="83"/>
      <c r="F28" s="83"/>
      <c r="G28" s="83"/>
      <c r="H28" s="83"/>
      <c r="I28" s="83"/>
      <c r="J28" s="83"/>
      <c r="K28" s="83">
        <f>+SUM(D19:J19)*-1</f>
        <v>210000</v>
      </c>
      <c r="X28" s="9"/>
      <c r="Y28" s="9"/>
      <c r="Z28" s="9"/>
      <c r="AA28" s="9"/>
      <c r="AB28" s="9"/>
      <c r="AC28" s="9"/>
      <c r="AD28" s="9"/>
    </row>
    <row r="29" spans="2:30" ht="14.45" customHeight="1" x14ac:dyDescent="0.25">
      <c r="B29" s="73" t="s">
        <v>10</v>
      </c>
      <c r="C29" s="84">
        <f>+SUM(C26:C27)</f>
        <v>-354000</v>
      </c>
      <c r="D29" s="84">
        <f>+SUM(D23:D28)</f>
        <v>64000</v>
      </c>
      <c r="E29" s="84">
        <f t="shared" ref="E29:K29" si="9">+SUM(E23:E28)</f>
        <v>72160</v>
      </c>
      <c r="F29" s="84">
        <f t="shared" si="9"/>
        <v>75464.800000000017</v>
      </c>
      <c r="G29" s="84">
        <f t="shared" si="9"/>
        <v>111485.93</v>
      </c>
      <c r="H29" s="84">
        <f t="shared" si="9"/>
        <v>-59631.492099999974</v>
      </c>
      <c r="I29" s="84">
        <f t="shared" si="9"/>
        <v>120382.56313700002</v>
      </c>
      <c r="J29" s="84">
        <f t="shared" si="9"/>
        <v>125032.04003111001</v>
      </c>
      <c r="K29" s="84">
        <f t="shared" si="9"/>
        <v>393821.00123204332</v>
      </c>
      <c r="X29" s="9"/>
      <c r="Y29" s="9"/>
      <c r="Z29" s="9"/>
      <c r="AA29" s="9"/>
      <c r="AB29" s="9"/>
      <c r="AC29" s="9"/>
      <c r="AD29" s="9"/>
    </row>
    <row r="30" spans="2:30" ht="13.9" x14ac:dyDescent="0.25">
      <c r="B30" s="72"/>
      <c r="C30" s="83"/>
      <c r="D30" s="83"/>
      <c r="E30" s="83"/>
      <c r="F30" s="83"/>
      <c r="G30" s="83"/>
      <c r="H30" s="83"/>
      <c r="I30" s="83"/>
      <c r="J30" s="83"/>
      <c r="K30" s="83"/>
      <c r="X30" s="9"/>
      <c r="Y30" s="9"/>
      <c r="Z30" s="9"/>
      <c r="AA30" s="9"/>
      <c r="AB30" s="9"/>
      <c r="AC30" s="9"/>
      <c r="AD30" s="9"/>
    </row>
    <row r="31" spans="2:30" ht="13.9" x14ac:dyDescent="0.25">
      <c r="B31" s="72" t="s">
        <v>11</v>
      </c>
      <c r="C31" s="83">
        <f>NPV(C33,C29,D29:K29)</f>
        <v>114288.33097035589</v>
      </c>
      <c r="D31" s="83"/>
      <c r="E31" s="83"/>
      <c r="F31" s="83"/>
      <c r="G31" s="83"/>
      <c r="H31" s="83"/>
      <c r="I31" s="83"/>
      <c r="J31" s="83"/>
      <c r="K31" s="83"/>
      <c r="X31" s="9"/>
      <c r="Y31" s="9"/>
      <c r="Z31" s="9"/>
      <c r="AA31" s="9"/>
      <c r="AB31" s="9"/>
      <c r="AC31" s="9"/>
      <c r="AD31" s="9"/>
    </row>
    <row r="32" spans="2:30" ht="13.9" x14ac:dyDescent="0.25">
      <c r="B32" s="72" t="s">
        <v>13</v>
      </c>
      <c r="C32" s="85">
        <f>+IRR(C29:K29,0)</f>
        <v>0.19245515039656791</v>
      </c>
      <c r="D32" s="86"/>
      <c r="E32" s="86"/>
      <c r="F32" s="86"/>
      <c r="G32" s="86"/>
      <c r="H32" s="86"/>
      <c r="I32" s="86"/>
      <c r="J32" s="86"/>
      <c r="K32" s="86"/>
      <c r="X32" s="9"/>
      <c r="Y32" s="9"/>
      <c r="Z32" s="9"/>
      <c r="AA32" s="9"/>
      <c r="AB32" s="9"/>
      <c r="AC32" s="9"/>
      <c r="AD32" s="9"/>
    </row>
    <row r="33" spans="2:30" ht="13.9" x14ac:dyDescent="0.25">
      <c r="B33" s="72" t="s">
        <v>14</v>
      </c>
      <c r="C33" s="85">
        <v>0.12</v>
      </c>
      <c r="D33" s="86"/>
      <c r="E33" s="86"/>
      <c r="F33" s="86"/>
      <c r="G33" s="86"/>
      <c r="H33" s="86"/>
      <c r="I33" s="86"/>
      <c r="J33" s="86"/>
      <c r="K33" s="86"/>
      <c r="X33" s="9"/>
      <c r="Y33" s="9"/>
      <c r="Z33" s="9"/>
      <c r="AA33" s="9"/>
      <c r="AB33" s="9"/>
      <c r="AC33" s="9"/>
      <c r="AD33" s="9"/>
    </row>
    <row r="34" spans="2:30" ht="14.45" customHeight="1" x14ac:dyDescent="0.2"/>
    <row r="35" spans="2:30" ht="14.45" customHeight="1" x14ac:dyDescent="0.2">
      <c r="B35" s="42"/>
      <c r="C35" s="42"/>
      <c r="D35" s="42"/>
    </row>
    <row r="36" spans="2:30" x14ac:dyDescent="0.2">
      <c r="B36" s="42"/>
      <c r="C36" s="42"/>
      <c r="D36" s="42"/>
    </row>
    <row r="37" spans="2:30" x14ac:dyDescent="0.2">
      <c r="B37" s="42"/>
      <c r="C37" s="42"/>
      <c r="D37" s="42"/>
    </row>
    <row r="38" spans="2:30" x14ac:dyDescent="0.2">
      <c r="B38" s="42"/>
      <c r="C38" s="42"/>
      <c r="D38" s="42"/>
      <c r="L38" s="38"/>
      <c r="M38" s="38"/>
    </row>
    <row r="39" spans="2:30" ht="14.45" customHeight="1" x14ac:dyDescent="0.2">
      <c r="B39" s="42"/>
      <c r="C39" s="42"/>
      <c r="D39" s="42"/>
      <c r="L39" s="38"/>
      <c r="M39" s="38"/>
    </row>
    <row r="40" spans="2:30" x14ac:dyDescent="0.2">
      <c r="B40" s="42"/>
      <c r="C40" s="42"/>
      <c r="D40" s="42"/>
      <c r="L40" s="38"/>
      <c r="M40" s="38"/>
    </row>
    <row r="41" spans="2:30" x14ac:dyDescent="0.2">
      <c r="B41" s="42"/>
      <c r="C41" s="42"/>
      <c r="D41" s="42"/>
    </row>
  </sheetData>
  <mergeCells count="7">
    <mergeCell ref="P19:U19"/>
    <mergeCell ref="N20:N21"/>
    <mergeCell ref="L6:M6"/>
    <mergeCell ref="X8:Y8"/>
    <mergeCell ref="Z8:Z10"/>
    <mergeCell ref="Q10:S12"/>
    <mergeCell ref="N11:N1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41"/>
  <sheetViews>
    <sheetView topLeftCell="C1" zoomScale="70" zoomScaleNormal="70" workbookViewId="0">
      <selection activeCell="O31" sqref="O31"/>
    </sheetView>
  </sheetViews>
  <sheetFormatPr baseColWidth="10" defaultColWidth="11.5703125" defaultRowHeight="14.25" x14ac:dyDescent="0.2"/>
  <cols>
    <col min="1" max="1" width="11.5703125" style="4"/>
    <col min="2" max="2" width="27" style="4" bestFit="1" customWidth="1"/>
    <col min="3" max="3" width="16.28515625" style="4" bestFit="1" customWidth="1"/>
    <col min="4" max="6" width="15.28515625" style="4" customWidth="1"/>
    <col min="7" max="7" width="15.85546875" style="4" customWidth="1"/>
    <col min="8" max="8" width="15.28515625" style="4" customWidth="1"/>
    <col min="9" max="10" width="15.85546875" style="4" customWidth="1"/>
    <col min="11" max="11" width="16.7109375" style="4" customWidth="1"/>
    <col min="12" max="12" width="11.5703125" style="4" customWidth="1"/>
    <col min="13" max="13" width="9" style="4" customWidth="1"/>
    <col min="14" max="14" width="27.7109375" style="4" bestFit="1" customWidth="1"/>
    <col min="15" max="15" width="26" style="4" customWidth="1"/>
    <col min="16" max="16" width="17.28515625" style="4" customWidth="1"/>
    <col min="17" max="21" width="13" style="4" customWidth="1"/>
    <col min="22" max="22" width="5" style="4" customWidth="1"/>
    <col min="23" max="23" width="5.28515625" style="4" customWidth="1"/>
    <col min="24" max="24" width="27.7109375" style="4" bestFit="1" customWidth="1"/>
    <col min="25" max="25" width="16.28515625" style="4" customWidth="1"/>
    <col min="26" max="26" width="19.140625" style="4" bestFit="1" customWidth="1"/>
    <col min="27" max="30" width="16.28515625" style="4" customWidth="1"/>
    <col min="31" max="16384" width="11.5703125" style="4"/>
  </cols>
  <sheetData>
    <row r="1" spans="1:30" ht="13.9" x14ac:dyDescent="0.25">
      <c r="B1" s="48"/>
      <c r="C1" s="48"/>
      <c r="D1" s="49"/>
      <c r="E1" s="49"/>
    </row>
    <row r="2" spans="1:30" ht="13.9" x14ac:dyDescent="0.25">
      <c r="B2" s="48"/>
      <c r="C2" s="48"/>
      <c r="D2" s="49"/>
      <c r="E2" s="49"/>
    </row>
    <row r="3" spans="1:30" ht="13.9" x14ac:dyDescent="0.25">
      <c r="B3" s="48"/>
      <c r="C3" s="48"/>
      <c r="D3" s="49"/>
      <c r="E3" s="49"/>
    </row>
    <row r="5" spans="1:30" ht="13.9" x14ac:dyDescent="0.25">
      <c r="N5" s="13" t="str">
        <f>+X13</f>
        <v xml:space="preserve">PRECIO </v>
      </c>
      <c r="O5" s="13" t="str">
        <f>+X18</f>
        <v>COSTO VARIABLE</v>
      </c>
    </row>
    <row r="6" spans="1:30" ht="23.25" x14ac:dyDescent="0.35">
      <c r="B6" s="43" t="s">
        <v>84</v>
      </c>
      <c r="L6" s="93" t="s">
        <v>45</v>
      </c>
      <c r="M6" s="94"/>
      <c r="N6" s="39"/>
      <c r="O6" s="39"/>
    </row>
    <row r="7" spans="1:30" ht="14.45" thickBot="1" x14ac:dyDescent="0.3"/>
    <row r="8" spans="1:30" x14ac:dyDescent="0.2">
      <c r="M8" s="5"/>
      <c r="N8" s="6"/>
      <c r="O8" s="6"/>
      <c r="P8" s="6"/>
      <c r="Q8" s="6"/>
      <c r="R8" s="6"/>
      <c r="S8" s="6"/>
      <c r="T8" s="6"/>
      <c r="U8" s="6"/>
      <c r="V8" s="7"/>
      <c r="X8" s="95" t="s">
        <v>82</v>
      </c>
      <c r="Y8" s="95"/>
      <c r="Z8" s="96" t="s">
        <v>50</v>
      </c>
    </row>
    <row r="9" spans="1:30" ht="15" x14ac:dyDescent="0.25">
      <c r="B9" s="73" t="s">
        <v>33</v>
      </c>
      <c r="C9" s="73">
        <v>0</v>
      </c>
      <c r="D9" s="73">
        <v>1</v>
      </c>
      <c r="E9" s="73">
        <v>2</v>
      </c>
      <c r="F9" s="73">
        <v>3</v>
      </c>
      <c r="G9" s="74">
        <v>4</v>
      </c>
      <c r="H9" s="74">
        <v>5</v>
      </c>
      <c r="I9" s="74">
        <v>6</v>
      </c>
      <c r="J9" s="74">
        <v>7</v>
      </c>
      <c r="K9" s="73">
        <v>8</v>
      </c>
      <c r="M9" s="8"/>
      <c r="N9" s="9"/>
      <c r="O9" s="9"/>
      <c r="P9" s="9"/>
      <c r="Q9" s="9"/>
      <c r="R9" s="9"/>
      <c r="S9" s="9"/>
      <c r="T9" s="9"/>
      <c r="U9" s="9"/>
      <c r="V9" s="10"/>
      <c r="X9" s="11" t="s">
        <v>11</v>
      </c>
      <c r="Y9" s="36">
        <v>152684.3847177797</v>
      </c>
      <c r="Z9" s="96"/>
    </row>
    <row r="10" spans="1:30" ht="13.9" customHeight="1" x14ac:dyDescent="0.25">
      <c r="B10" s="75"/>
      <c r="C10" s="76"/>
      <c r="D10" s="76"/>
      <c r="E10" s="76"/>
      <c r="F10" s="76"/>
      <c r="G10" s="76"/>
      <c r="H10" s="76"/>
      <c r="I10" s="76"/>
      <c r="J10" s="76"/>
      <c r="K10" s="76"/>
      <c r="M10" s="8"/>
      <c r="N10" s="9"/>
      <c r="O10" s="11" t="s">
        <v>33</v>
      </c>
      <c r="P10" s="12" t="s">
        <v>52</v>
      </c>
      <c r="Q10" s="97" t="s">
        <v>59</v>
      </c>
      <c r="R10" s="98"/>
      <c r="S10" s="98"/>
      <c r="T10" s="47"/>
      <c r="U10" s="47"/>
      <c r="V10" s="10"/>
      <c r="X10" s="11" t="s">
        <v>13</v>
      </c>
      <c r="Y10" s="37">
        <v>0.21317728352293419</v>
      </c>
      <c r="Z10" s="96"/>
    </row>
    <row r="11" spans="1:30" ht="15" x14ac:dyDescent="0.25">
      <c r="B11" s="9" t="s">
        <v>35</v>
      </c>
      <c r="C11" s="77"/>
      <c r="D11" s="77">
        <v>1000</v>
      </c>
      <c r="E11" s="77">
        <f>+$D$11*(1+P11)</f>
        <v>1100</v>
      </c>
      <c r="F11" s="77">
        <f>+E$11*(1+$P$12)</f>
        <v>1155</v>
      </c>
      <c r="G11" s="77">
        <f>+F$11*(1+$P$12)</f>
        <v>1212.75</v>
      </c>
      <c r="H11" s="77">
        <f t="shared" ref="H11:J11" si="0">+G$11*(1+$P$12)</f>
        <v>1273.3875</v>
      </c>
      <c r="I11" s="77">
        <f t="shared" si="0"/>
        <v>1337.056875</v>
      </c>
      <c r="J11" s="77">
        <f t="shared" si="0"/>
        <v>1403.9097187500001</v>
      </c>
      <c r="K11" s="77">
        <f>+J$11*(1+$P$12)</f>
        <v>1474.1052046875002</v>
      </c>
      <c r="M11" s="8"/>
      <c r="N11" s="102" t="s">
        <v>44</v>
      </c>
      <c r="O11" s="32" t="s">
        <v>36</v>
      </c>
      <c r="P11" s="33">
        <v>0.1</v>
      </c>
      <c r="Q11" s="97"/>
      <c r="R11" s="98"/>
      <c r="S11" s="98"/>
      <c r="T11" s="47"/>
      <c r="U11" s="47"/>
      <c r="V11" s="10"/>
    </row>
    <row r="12" spans="1:30" ht="15" x14ac:dyDescent="0.25">
      <c r="B12" s="9" t="s">
        <v>47</v>
      </c>
      <c r="C12" s="77"/>
      <c r="D12" s="77">
        <f>200*(1+$N$6)</f>
        <v>200</v>
      </c>
      <c r="E12" s="77">
        <f>+D12</f>
        <v>200</v>
      </c>
      <c r="F12" s="77">
        <f>+E12</f>
        <v>200</v>
      </c>
      <c r="G12" s="77">
        <f>($D$12*1.15)</f>
        <v>229.99999999999997</v>
      </c>
      <c r="H12" s="77">
        <f t="shared" ref="H12:K12" si="1">($D$12*1.15)</f>
        <v>229.99999999999997</v>
      </c>
      <c r="I12" s="77">
        <f t="shared" si="1"/>
        <v>229.99999999999997</v>
      </c>
      <c r="J12" s="77">
        <f t="shared" si="1"/>
        <v>229.99999999999997</v>
      </c>
      <c r="K12" s="77">
        <f t="shared" si="1"/>
        <v>229.99999999999997</v>
      </c>
      <c r="M12" s="8"/>
      <c r="N12" s="102"/>
      <c r="O12" s="32" t="s">
        <v>37</v>
      </c>
      <c r="P12" s="33">
        <v>0.05</v>
      </c>
      <c r="Q12" s="97"/>
      <c r="R12" s="98"/>
      <c r="S12" s="98"/>
      <c r="T12" s="47"/>
      <c r="U12" s="47"/>
      <c r="V12" s="10"/>
    </row>
    <row r="13" spans="1:30" ht="13.9" customHeight="1" x14ac:dyDescent="0.25">
      <c r="A13" s="14"/>
      <c r="B13" s="9" t="s">
        <v>46</v>
      </c>
      <c r="C13" s="77"/>
      <c r="D13" s="77">
        <f>80*(1+$O$6)</f>
        <v>80</v>
      </c>
      <c r="E13" s="77">
        <f>+$D$13</f>
        <v>80</v>
      </c>
      <c r="F13" s="77">
        <f t="shared" ref="F13:K13" si="2">+$D$13</f>
        <v>80</v>
      </c>
      <c r="G13" s="77">
        <f t="shared" si="2"/>
        <v>80</v>
      </c>
      <c r="H13" s="77">
        <f t="shared" si="2"/>
        <v>80</v>
      </c>
      <c r="I13" s="77">
        <f t="shared" si="2"/>
        <v>80</v>
      </c>
      <c r="J13" s="77">
        <f t="shared" si="2"/>
        <v>80</v>
      </c>
      <c r="K13" s="77">
        <f t="shared" si="2"/>
        <v>80</v>
      </c>
      <c r="M13" s="8"/>
      <c r="N13" s="9"/>
      <c r="O13" s="9"/>
      <c r="P13" s="9"/>
      <c r="Q13" s="46"/>
      <c r="R13" s="47"/>
      <c r="S13" s="47"/>
      <c r="T13" s="47"/>
      <c r="U13" s="47"/>
      <c r="V13" s="10"/>
      <c r="X13" s="11" t="s">
        <v>51</v>
      </c>
      <c r="Y13" s="34">
        <v>-0.75</v>
      </c>
      <c r="Z13" s="34">
        <v>-0.5</v>
      </c>
      <c r="AA13" s="34">
        <v>-0.25</v>
      </c>
      <c r="AB13" s="34">
        <v>0.25</v>
      </c>
      <c r="AC13" s="34">
        <v>0.5</v>
      </c>
      <c r="AD13" s="34">
        <v>0.75</v>
      </c>
    </row>
    <row r="14" spans="1:30" ht="13.9" x14ac:dyDescent="0.25">
      <c r="B14" s="78"/>
      <c r="C14" s="79"/>
      <c r="D14" s="79"/>
      <c r="E14" s="79"/>
      <c r="F14" s="79"/>
      <c r="G14" s="79"/>
      <c r="H14" s="79"/>
      <c r="I14" s="79"/>
      <c r="J14" s="79"/>
      <c r="K14" s="79"/>
      <c r="M14" s="8"/>
      <c r="N14" s="15"/>
      <c r="O14" s="11" t="s">
        <v>33</v>
      </c>
      <c r="P14" s="12" t="s">
        <v>80</v>
      </c>
      <c r="Q14" s="46"/>
      <c r="R14" s="47"/>
      <c r="S14" s="47"/>
      <c r="T14" s="47"/>
      <c r="U14" s="47"/>
      <c r="V14" s="10"/>
      <c r="X14" s="11" t="s">
        <v>11</v>
      </c>
      <c r="Y14" s="69">
        <v>-587628.25144416571</v>
      </c>
      <c r="Z14" s="69">
        <v>-340857.37272351718</v>
      </c>
      <c r="AA14" s="69">
        <v>-94086.494002868712</v>
      </c>
      <c r="AB14" s="69">
        <v>399455.26343842829</v>
      </c>
      <c r="AC14" s="69">
        <v>646226.14215907687</v>
      </c>
      <c r="AD14" s="69">
        <v>892997.02087972511</v>
      </c>
    </row>
    <row r="15" spans="1:30" x14ac:dyDescent="0.2">
      <c r="B15" s="75" t="s">
        <v>1</v>
      </c>
      <c r="C15" s="80"/>
      <c r="D15" s="80">
        <f t="shared" ref="D15:K15" si="3">+D11*D12</f>
        <v>200000</v>
      </c>
      <c r="E15" s="80">
        <f t="shared" si="3"/>
        <v>220000</v>
      </c>
      <c r="F15" s="80">
        <f t="shared" si="3"/>
        <v>231000</v>
      </c>
      <c r="G15" s="80">
        <f t="shared" si="3"/>
        <v>278932.49999999994</v>
      </c>
      <c r="H15" s="80">
        <f t="shared" si="3"/>
        <v>292879.125</v>
      </c>
      <c r="I15" s="80">
        <f t="shared" si="3"/>
        <v>307523.08124999999</v>
      </c>
      <c r="J15" s="80">
        <f t="shared" si="3"/>
        <v>322899.23531249998</v>
      </c>
      <c r="K15" s="80">
        <f t="shared" si="3"/>
        <v>339044.19707812503</v>
      </c>
      <c r="M15" s="8"/>
      <c r="N15" s="9"/>
      <c r="O15" s="44" t="s">
        <v>85</v>
      </c>
      <c r="P15" s="45">
        <v>200</v>
      </c>
      <c r="Q15" s="46"/>
      <c r="R15" s="47"/>
      <c r="S15" s="47"/>
      <c r="T15" s="47"/>
      <c r="U15" s="47"/>
      <c r="V15" s="10"/>
      <c r="X15" s="11" t="s">
        <v>13</v>
      </c>
      <c r="Y15" s="50" t="s">
        <v>56</v>
      </c>
      <c r="Z15" s="41">
        <v>-0.11287758162673978</v>
      </c>
      <c r="AA15" s="41">
        <v>5.9638872721931024E-2</v>
      </c>
      <c r="AB15" s="41">
        <v>0.35461432285892558</v>
      </c>
      <c r="AC15" s="41">
        <v>0.48857988262122176</v>
      </c>
      <c r="AD15" s="41">
        <v>0.61787171258695239</v>
      </c>
    </row>
    <row r="16" spans="1:30" x14ac:dyDescent="0.2">
      <c r="B16" s="9" t="s">
        <v>2</v>
      </c>
      <c r="C16" s="77"/>
      <c r="D16" s="77"/>
      <c r="E16" s="77"/>
      <c r="F16" s="77"/>
      <c r="G16" s="77"/>
      <c r="H16" s="77">
        <v>120000</v>
      </c>
      <c r="I16" s="77"/>
      <c r="J16" s="77"/>
      <c r="K16" s="77"/>
      <c r="M16" s="8"/>
      <c r="N16" s="11" t="s">
        <v>42</v>
      </c>
      <c r="O16" s="44" t="s">
        <v>40</v>
      </c>
      <c r="P16" s="45">
        <v>230</v>
      </c>
      <c r="Q16" s="46"/>
      <c r="R16" s="47"/>
      <c r="S16" s="47"/>
      <c r="T16" s="47"/>
      <c r="U16" s="47"/>
      <c r="V16" s="10"/>
    </row>
    <row r="17" spans="2:30" ht="13.9" x14ac:dyDescent="0.25">
      <c r="B17" s="9" t="s">
        <v>79</v>
      </c>
      <c r="C17" s="77"/>
      <c r="D17" s="77">
        <f t="shared" ref="D17:K17" si="4">+-D11*D13</f>
        <v>-80000</v>
      </c>
      <c r="E17" s="77">
        <f t="shared" si="4"/>
        <v>-88000</v>
      </c>
      <c r="F17" s="77">
        <f t="shared" si="4"/>
        <v>-92400</v>
      </c>
      <c r="G17" s="77">
        <f t="shared" si="4"/>
        <v>-97020</v>
      </c>
      <c r="H17" s="77">
        <f t="shared" si="4"/>
        <v>-101871</v>
      </c>
      <c r="I17" s="77">
        <f t="shared" si="4"/>
        <v>-106964.55</v>
      </c>
      <c r="J17" s="77">
        <f t="shared" si="4"/>
        <v>-112312.77750000001</v>
      </c>
      <c r="K17" s="77">
        <f t="shared" si="4"/>
        <v>-117928.41637500002</v>
      </c>
      <c r="M17" s="8"/>
      <c r="N17" s="9"/>
      <c r="O17" s="9"/>
      <c r="P17" s="9"/>
      <c r="Q17" s="9"/>
      <c r="R17" s="9"/>
      <c r="S17" s="9"/>
      <c r="T17" s="9"/>
      <c r="U17" s="9"/>
      <c r="V17" s="10"/>
      <c r="Y17" s="35"/>
      <c r="Z17" s="35"/>
      <c r="AA17" s="35"/>
      <c r="AB17" s="35"/>
      <c r="AC17" s="35"/>
      <c r="AD17" s="35"/>
    </row>
    <row r="18" spans="2:30" ht="13.9" customHeight="1" x14ac:dyDescent="0.25">
      <c r="B18" s="9" t="s">
        <v>3</v>
      </c>
      <c r="C18" s="77"/>
      <c r="D18" s="77">
        <v>-50000</v>
      </c>
      <c r="E18" s="77">
        <v>-50000</v>
      </c>
      <c r="F18" s="77">
        <v>-50000</v>
      </c>
      <c r="G18" s="77">
        <v>-46000</v>
      </c>
      <c r="H18" s="77">
        <v>-46000</v>
      </c>
      <c r="I18" s="77">
        <v>-46000</v>
      </c>
      <c r="J18" s="77">
        <v>-46000</v>
      </c>
      <c r="K18" s="77">
        <v>-46000</v>
      </c>
      <c r="M18" s="8"/>
      <c r="N18" s="9"/>
      <c r="O18" s="9"/>
      <c r="P18" s="9"/>
      <c r="Q18" s="9"/>
      <c r="R18" s="9"/>
      <c r="S18" s="9"/>
      <c r="T18" s="9"/>
      <c r="U18" s="9"/>
      <c r="V18" s="10"/>
      <c r="X18" s="11" t="s">
        <v>41</v>
      </c>
      <c r="Y18" s="34">
        <v>-0.75</v>
      </c>
      <c r="Z18" s="34">
        <v>-0.5</v>
      </c>
      <c r="AA18" s="34">
        <v>-0.25</v>
      </c>
      <c r="AB18" s="34">
        <v>0.25</v>
      </c>
      <c r="AC18" s="34">
        <v>0.5</v>
      </c>
      <c r="AD18" s="34">
        <v>0.75</v>
      </c>
    </row>
    <row r="19" spans="2:30" x14ac:dyDescent="0.2">
      <c r="B19" s="9" t="s">
        <v>4</v>
      </c>
      <c r="C19" s="77"/>
      <c r="D19" s="77">
        <v>-30000</v>
      </c>
      <c r="E19" s="77">
        <v>-30000</v>
      </c>
      <c r="F19" s="77">
        <v>-30000</v>
      </c>
      <c r="G19" s="77">
        <v>-30000</v>
      </c>
      <c r="H19" s="77">
        <v>-30000</v>
      </c>
      <c r="I19" s="77">
        <v>-30000</v>
      </c>
      <c r="J19" s="77">
        <v>-30000</v>
      </c>
      <c r="K19" s="77">
        <v>-30000</v>
      </c>
      <c r="M19" s="8"/>
      <c r="N19" s="17"/>
      <c r="O19" s="18"/>
      <c r="P19" s="99" t="s">
        <v>39</v>
      </c>
      <c r="Q19" s="100"/>
      <c r="R19" s="100"/>
      <c r="S19" s="100"/>
      <c r="T19" s="100"/>
      <c r="U19" s="101"/>
      <c r="V19" s="10"/>
      <c r="X19" s="11" t="s">
        <v>11</v>
      </c>
      <c r="Y19" s="69">
        <v>425578.7301740048</v>
      </c>
      <c r="Z19" s="69">
        <v>334613.94835526304</v>
      </c>
      <c r="AA19" s="69">
        <v>243649.16653652143</v>
      </c>
      <c r="AB19" s="69">
        <v>61719.602899037993</v>
      </c>
      <c r="AC19" s="69">
        <v>-29245.178919703743</v>
      </c>
      <c r="AD19" s="69">
        <v>-120209.96073844533</v>
      </c>
    </row>
    <row r="20" spans="2:30" x14ac:dyDescent="0.2">
      <c r="B20" s="78" t="s">
        <v>5</v>
      </c>
      <c r="C20" s="79"/>
      <c r="D20" s="79"/>
      <c r="E20" s="79"/>
      <c r="F20" s="79"/>
      <c r="G20" s="79"/>
      <c r="H20" s="79">
        <v>-150000</v>
      </c>
      <c r="I20" s="79"/>
      <c r="J20" s="79"/>
      <c r="K20" s="79"/>
      <c r="M20" s="8"/>
      <c r="N20" s="91" t="s">
        <v>43</v>
      </c>
      <c r="O20" s="20" t="s">
        <v>38</v>
      </c>
      <c r="P20" s="21">
        <v>-0.75</v>
      </c>
      <c r="Q20" s="21">
        <v>-0.5</v>
      </c>
      <c r="R20" s="21">
        <v>-0.25</v>
      </c>
      <c r="S20" s="21">
        <v>0.25</v>
      </c>
      <c r="T20" s="21">
        <v>0.5</v>
      </c>
      <c r="U20" s="21">
        <v>0.75</v>
      </c>
      <c r="V20" s="10"/>
      <c r="X20" s="11" t="s">
        <v>13</v>
      </c>
      <c r="Y20" s="40">
        <v>0.37313047342569639</v>
      </c>
      <c r="Z20" s="40">
        <v>0.320566327048176</v>
      </c>
      <c r="AA20" s="40">
        <v>0.267293190773497</v>
      </c>
      <c r="AB20" s="40">
        <v>0.15806014737913232</v>
      </c>
      <c r="AC20" s="40">
        <v>0.10175658587024294</v>
      </c>
      <c r="AD20" s="40">
        <v>4.4054598922892207E-2</v>
      </c>
    </row>
    <row r="21" spans="2:30" ht="15" x14ac:dyDescent="0.25">
      <c r="B21" s="81" t="s">
        <v>34</v>
      </c>
      <c r="C21" s="80"/>
      <c r="D21" s="80">
        <f>+SUM(D15:D20)</f>
        <v>40000</v>
      </c>
      <c r="E21" s="80">
        <f t="shared" ref="E21:K21" si="5">+SUM(E15:E20)</f>
        <v>52000</v>
      </c>
      <c r="F21" s="80">
        <f t="shared" si="5"/>
        <v>58600</v>
      </c>
      <c r="G21" s="80">
        <f t="shared" si="5"/>
        <v>105912.49999999994</v>
      </c>
      <c r="H21" s="80">
        <f t="shared" si="5"/>
        <v>85008.125</v>
      </c>
      <c r="I21" s="80">
        <f t="shared" si="5"/>
        <v>124558.53125</v>
      </c>
      <c r="J21" s="80">
        <f t="shared" si="5"/>
        <v>134586.45781249995</v>
      </c>
      <c r="K21" s="80">
        <f t="shared" si="5"/>
        <v>145115.780703125</v>
      </c>
      <c r="M21" s="8"/>
      <c r="N21" s="92"/>
      <c r="O21" s="20" t="s">
        <v>0</v>
      </c>
      <c r="P21" s="21">
        <v>-0.75</v>
      </c>
      <c r="Q21" s="21">
        <v>-0.5</v>
      </c>
      <c r="R21" s="21">
        <v>-0.25</v>
      </c>
      <c r="S21" s="21">
        <v>0.25</v>
      </c>
      <c r="T21" s="21">
        <v>0.5</v>
      </c>
      <c r="U21" s="21">
        <v>0.75</v>
      </c>
      <c r="V21" s="10"/>
      <c r="Y21" s="3"/>
    </row>
    <row r="22" spans="2:30" ht="14.45" thickBot="1" x14ac:dyDescent="0.3">
      <c r="B22" s="78" t="s">
        <v>12</v>
      </c>
      <c r="C22" s="79"/>
      <c r="D22" s="79">
        <f>+-D21*15%</f>
        <v>-6000</v>
      </c>
      <c r="E22" s="79">
        <f t="shared" ref="E22:K22" si="6">+-E21*15%</f>
        <v>-7800</v>
      </c>
      <c r="F22" s="79">
        <f t="shared" si="6"/>
        <v>-8790</v>
      </c>
      <c r="G22" s="79">
        <f t="shared" si="6"/>
        <v>-15886.874999999991</v>
      </c>
      <c r="H22" s="79">
        <f t="shared" si="6"/>
        <v>-12751.21875</v>
      </c>
      <c r="I22" s="79">
        <f t="shared" si="6"/>
        <v>-18683.779687499999</v>
      </c>
      <c r="J22" s="79">
        <f t="shared" si="6"/>
        <v>-20187.968671874991</v>
      </c>
      <c r="K22" s="79">
        <f t="shared" si="6"/>
        <v>-21767.367105468747</v>
      </c>
      <c r="M22" s="23"/>
      <c r="N22" s="24"/>
      <c r="O22" s="24"/>
      <c r="P22" s="24"/>
      <c r="Q22" s="24"/>
      <c r="R22" s="24"/>
      <c r="S22" s="24"/>
      <c r="T22" s="24"/>
      <c r="U22" s="24"/>
      <c r="V22" s="25"/>
      <c r="X22" s="38"/>
    </row>
    <row r="23" spans="2:30" ht="13.9" customHeight="1" x14ac:dyDescent="0.25">
      <c r="B23" s="82" t="s">
        <v>6</v>
      </c>
      <c r="C23" s="83"/>
      <c r="D23" s="83">
        <f>+D21+D22</f>
        <v>34000</v>
      </c>
      <c r="E23" s="83">
        <f t="shared" ref="E23:K23" si="7">+E21+E22</f>
        <v>44200</v>
      </c>
      <c r="F23" s="83">
        <f t="shared" si="7"/>
        <v>49810</v>
      </c>
      <c r="G23" s="83">
        <f t="shared" si="7"/>
        <v>90025.624999999956</v>
      </c>
      <c r="H23" s="83">
        <f t="shared" si="7"/>
        <v>72256.90625</v>
      </c>
      <c r="I23" s="83">
        <f t="shared" si="7"/>
        <v>105874.75156249999</v>
      </c>
      <c r="J23" s="83">
        <f t="shared" si="7"/>
        <v>114398.48914062497</v>
      </c>
      <c r="K23" s="83">
        <f t="shared" si="7"/>
        <v>123348.41359765625</v>
      </c>
      <c r="X23" s="18"/>
      <c r="Y23" s="87"/>
      <c r="Z23" s="87"/>
      <c r="AA23" s="87"/>
      <c r="AB23" s="87"/>
      <c r="AC23" s="87"/>
      <c r="AD23" s="87"/>
    </row>
    <row r="24" spans="2:30" x14ac:dyDescent="0.2">
      <c r="B24" s="72" t="s">
        <v>4</v>
      </c>
      <c r="C24" s="83"/>
      <c r="D24" s="83">
        <f>+D19*-1</f>
        <v>30000</v>
      </c>
      <c r="E24" s="83">
        <f t="shared" ref="E24:K24" si="8">+E19*-1</f>
        <v>30000</v>
      </c>
      <c r="F24" s="83">
        <f t="shared" si="8"/>
        <v>30000</v>
      </c>
      <c r="G24" s="83">
        <f t="shared" si="8"/>
        <v>30000</v>
      </c>
      <c r="H24" s="83">
        <f t="shared" si="8"/>
        <v>30000</v>
      </c>
      <c r="I24" s="83">
        <f t="shared" si="8"/>
        <v>30000</v>
      </c>
      <c r="J24" s="83">
        <f t="shared" si="8"/>
        <v>30000</v>
      </c>
      <c r="K24" s="83">
        <f t="shared" si="8"/>
        <v>30000</v>
      </c>
      <c r="X24" s="18"/>
      <c r="Y24" s="88"/>
      <c r="Z24" s="88"/>
      <c r="AA24" s="88"/>
      <c r="AB24" s="88"/>
      <c r="AC24" s="88"/>
      <c r="AD24" s="88"/>
    </row>
    <row r="25" spans="2:30" ht="13.9" x14ac:dyDescent="0.25">
      <c r="B25" s="72" t="s">
        <v>5</v>
      </c>
      <c r="C25" s="83"/>
      <c r="D25" s="83"/>
      <c r="E25" s="83"/>
      <c r="F25" s="83"/>
      <c r="G25" s="83"/>
      <c r="H25" s="83">
        <f>+H20*-1</f>
        <v>150000</v>
      </c>
      <c r="I25" s="83"/>
      <c r="J25" s="83"/>
      <c r="K25" s="83"/>
      <c r="X25" s="18"/>
      <c r="Y25" s="89"/>
      <c r="Z25" s="89"/>
      <c r="AA25" s="89"/>
      <c r="AB25" s="89"/>
      <c r="AC25" s="89"/>
      <c r="AD25" s="89"/>
    </row>
    <row r="26" spans="2:30" x14ac:dyDescent="0.2">
      <c r="B26" s="72" t="s">
        <v>7</v>
      </c>
      <c r="C26" s="83">
        <v>-300000</v>
      </c>
      <c r="D26" s="83"/>
      <c r="E26" s="83"/>
      <c r="F26" s="83"/>
      <c r="G26" s="83"/>
      <c r="H26" s="83">
        <v>-300000</v>
      </c>
      <c r="I26" s="83"/>
      <c r="J26" s="83"/>
      <c r="K26" s="83"/>
      <c r="X26" s="9"/>
      <c r="Y26" s="9"/>
      <c r="Z26" s="9"/>
      <c r="AA26" s="9"/>
      <c r="AB26" s="9"/>
      <c r="AC26" s="9"/>
      <c r="AD26" s="9"/>
    </row>
    <row r="27" spans="2:30" ht="13.9" x14ac:dyDescent="0.25">
      <c r="B27" s="72" t="s">
        <v>8</v>
      </c>
      <c r="C27" s="83">
        <v>-54000</v>
      </c>
      <c r="D27" s="83"/>
      <c r="E27" s="83"/>
      <c r="F27" s="83"/>
      <c r="G27" s="83"/>
      <c r="H27" s="83"/>
      <c r="I27" s="83"/>
      <c r="J27" s="83"/>
      <c r="K27" s="83">
        <v>54000</v>
      </c>
      <c r="X27" s="9"/>
      <c r="Y27" s="9"/>
      <c r="Z27" s="9"/>
      <c r="AA27" s="9"/>
      <c r="AB27" s="9"/>
      <c r="AC27" s="9"/>
      <c r="AD27" s="9"/>
    </row>
    <row r="28" spans="2:30" ht="13.9" x14ac:dyDescent="0.25">
      <c r="B28" s="72" t="s">
        <v>9</v>
      </c>
      <c r="C28" s="83"/>
      <c r="D28" s="83"/>
      <c r="E28" s="83"/>
      <c r="F28" s="83"/>
      <c r="G28" s="83"/>
      <c r="H28" s="83"/>
      <c r="I28" s="83"/>
      <c r="J28" s="83"/>
      <c r="K28" s="83">
        <f>+SUM(D19:J19)*-1</f>
        <v>210000</v>
      </c>
      <c r="X28" s="9"/>
      <c r="Y28" s="9"/>
      <c r="Z28" s="9"/>
      <c r="AA28" s="9"/>
      <c r="AB28" s="9"/>
      <c r="AC28" s="9"/>
      <c r="AD28" s="9"/>
    </row>
    <row r="29" spans="2:30" ht="14.45" customHeight="1" x14ac:dyDescent="0.25">
      <c r="B29" s="73" t="s">
        <v>10</v>
      </c>
      <c r="C29" s="84">
        <f>+SUM(C26:C27)</f>
        <v>-354000</v>
      </c>
      <c r="D29" s="84">
        <f>+SUM(D23:D28)</f>
        <v>64000</v>
      </c>
      <c r="E29" s="84">
        <f t="shared" ref="E29:K29" si="9">+SUM(E23:E28)</f>
        <v>74200</v>
      </c>
      <c r="F29" s="84">
        <f t="shared" si="9"/>
        <v>79810</v>
      </c>
      <c r="G29" s="84">
        <f t="shared" si="9"/>
        <v>120025.62499999996</v>
      </c>
      <c r="H29" s="84">
        <f t="shared" si="9"/>
        <v>-47743.09375</v>
      </c>
      <c r="I29" s="84">
        <f t="shared" si="9"/>
        <v>135874.75156249999</v>
      </c>
      <c r="J29" s="84">
        <f t="shared" si="9"/>
        <v>144398.48914062497</v>
      </c>
      <c r="K29" s="84">
        <f t="shared" si="9"/>
        <v>417348.41359765624</v>
      </c>
      <c r="X29" s="9"/>
      <c r="Y29" s="9"/>
      <c r="Z29" s="9"/>
      <c r="AA29" s="9"/>
      <c r="AB29" s="9"/>
      <c r="AC29" s="9"/>
      <c r="AD29" s="9"/>
    </row>
    <row r="30" spans="2:30" ht="13.9" x14ac:dyDescent="0.25">
      <c r="B30" s="72"/>
      <c r="C30" s="83"/>
      <c r="D30" s="83"/>
      <c r="E30" s="83"/>
      <c r="F30" s="83"/>
      <c r="G30" s="83"/>
      <c r="H30" s="83"/>
      <c r="I30" s="83"/>
      <c r="J30" s="83"/>
      <c r="K30" s="83"/>
      <c r="X30" s="9"/>
      <c r="Y30" s="9"/>
      <c r="Z30" s="9"/>
      <c r="AA30" s="9"/>
      <c r="AB30" s="9"/>
      <c r="AC30" s="9"/>
      <c r="AD30" s="9"/>
    </row>
    <row r="31" spans="2:30" x14ac:dyDescent="0.2">
      <c r="B31" s="72" t="s">
        <v>11</v>
      </c>
      <c r="C31" s="83">
        <f>NPV(C33,C29,D29:K29)</f>
        <v>152684.3847177797</v>
      </c>
      <c r="D31" s="83"/>
      <c r="E31" s="83"/>
      <c r="F31" s="83"/>
      <c r="G31" s="83"/>
      <c r="H31" s="83"/>
      <c r="I31" s="83"/>
      <c r="J31" s="83"/>
      <c r="K31" s="83"/>
    </row>
    <row r="32" spans="2:30" x14ac:dyDescent="0.2">
      <c r="B32" s="72" t="s">
        <v>13</v>
      </c>
      <c r="C32" s="85">
        <f>+IRR(C29:K29,0)</f>
        <v>0.21317728352293419</v>
      </c>
      <c r="D32" s="86"/>
      <c r="E32" s="86"/>
      <c r="F32" s="86"/>
      <c r="G32" s="86"/>
      <c r="H32" s="86"/>
      <c r="I32" s="86"/>
      <c r="J32" s="86"/>
      <c r="K32" s="86"/>
    </row>
    <row r="33" spans="2:13" x14ac:dyDescent="0.2">
      <c r="B33" s="72" t="s">
        <v>14</v>
      </c>
      <c r="C33" s="85">
        <v>0.12</v>
      </c>
      <c r="D33" s="86"/>
      <c r="E33" s="86"/>
      <c r="F33" s="86"/>
      <c r="G33" s="86"/>
      <c r="H33" s="86"/>
      <c r="I33" s="86"/>
      <c r="J33" s="86"/>
      <c r="K33" s="86"/>
    </row>
    <row r="34" spans="2:13" ht="14.45" customHeight="1" x14ac:dyDescent="0.2"/>
    <row r="35" spans="2:13" ht="14.45" customHeight="1" x14ac:dyDescent="0.2">
      <c r="B35" s="42"/>
      <c r="C35" s="42"/>
      <c r="D35" s="42"/>
    </row>
    <row r="36" spans="2:13" x14ac:dyDescent="0.2">
      <c r="B36" s="42"/>
      <c r="C36" s="42"/>
      <c r="D36" s="42"/>
    </row>
    <row r="37" spans="2:13" x14ac:dyDescent="0.2">
      <c r="B37" s="42"/>
      <c r="C37" s="42"/>
      <c r="D37" s="42"/>
    </row>
    <row r="38" spans="2:13" x14ac:dyDescent="0.2">
      <c r="B38" s="42"/>
      <c r="C38" s="42"/>
      <c r="D38" s="42"/>
      <c r="L38" s="38"/>
      <c r="M38" s="38"/>
    </row>
    <row r="39" spans="2:13" ht="14.45" customHeight="1" x14ac:dyDescent="0.2">
      <c r="B39" s="42"/>
      <c r="C39" s="42"/>
      <c r="D39" s="42"/>
      <c r="L39" s="38"/>
      <c r="M39" s="38"/>
    </row>
    <row r="40" spans="2:13" x14ac:dyDescent="0.2">
      <c r="B40" s="42"/>
      <c r="C40" s="42"/>
      <c r="D40" s="42"/>
      <c r="L40" s="38"/>
      <c r="M40" s="38"/>
    </row>
    <row r="41" spans="2:13" x14ac:dyDescent="0.2">
      <c r="B41" s="42"/>
      <c r="C41" s="42"/>
      <c r="D41" s="42"/>
    </row>
  </sheetData>
  <mergeCells count="7">
    <mergeCell ref="P19:U19"/>
    <mergeCell ref="N20:N21"/>
    <mergeCell ref="L6:M6"/>
    <mergeCell ref="X8:Y8"/>
    <mergeCell ref="Z8:Z10"/>
    <mergeCell ref="Q10:S12"/>
    <mergeCell ref="N11:N1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7"/>
  <sheetViews>
    <sheetView tabSelected="1" zoomScale="85" zoomScaleNormal="85" workbookViewId="0">
      <selection activeCell="K38" sqref="K38"/>
    </sheetView>
  </sheetViews>
  <sheetFormatPr baseColWidth="10" defaultColWidth="11.5703125" defaultRowHeight="14.25" x14ac:dyDescent="0.2"/>
  <cols>
    <col min="1" max="1" width="11.5703125" style="4"/>
    <col min="2" max="2" width="27" style="4" bestFit="1" customWidth="1"/>
    <col min="3" max="3" width="16.28515625" style="4" bestFit="1" customWidth="1"/>
    <col min="4" max="6" width="15.28515625" style="4" customWidth="1"/>
    <col min="7" max="7" width="15.85546875" style="4" customWidth="1"/>
    <col min="8" max="8" width="15.28515625" style="4" customWidth="1"/>
    <col min="9" max="11" width="15.85546875" style="4" customWidth="1"/>
    <col min="12" max="12" width="11.5703125" style="4" customWidth="1"/>
    <col min="13" max="13" width="13" style="4" bestFit="1" customWidth="1"/>
    <col min="14" max="14" width="27.7109375" style="4" bestFit="1" customWidth="1"/>
    <col min="15" max="15" width="26" style="4" customWidth="1"/>
    <col min="16" max="16" width="19.140625" style="4" bestFit="1" customWidth="1"/>
    <col min="17" max="17" width="24" style="4" bestFit="1" customWidth="1"/>
    <col min="18" max="18" width="20.140625" style="4" bestFit="1" customWidth="1"/>
    <col min="19" max="19" width="13" style="4" customWidth="1"/>
    <col min="20" max="20" width="5" style="4" customWidth="1"/>
    <col min="21" max="16384" width="11.5703125" style="4"/>
  </cols>
  <sheetData>
    <row r="1" spans="1:20" ht="13.9" x14ac:dyDescent="0.25">
      <c r="B1" s="48"/>
      <c r="C1" s="48"/>
      <c r="D1" s="49"/>
      <c r="E1" s="49"/>
    </row>
    <row r="2" spans="1:20" ht="13.9" x14ac:dyDescent="0.25">
      <c r="B2" s="48"/>
      <c r="C2" s="48"/>
      <c r="D2" s="49"/>
      <c r="E2" s="49"/>
    </row>
    <row r="3" spans="1:20" ht="13.9" x14ac:dyDescent="0.25">
      <c r="B3" s="48"/>
      <c r="C3" s="48"/>
      <c r="D3" s="49"/>
      <c r="E3" s="49"/>
    </row>
    <row r="4" spans="1:20" ht="13.9" x14ac:dyDescent="0.25">
      <c r="L4" s="54"/>
      <c r="M4" s="54"/>
      <c r="N4" s="54"/>
      <c r="O4" s="54"/>
    </row>
    <row r="5" spans="1:20" ht="13.9" x14ac:dyDescent="0.25">
      <c r="L5" s="54"/>
      <c r="M5" s="54"/>
      <c r="N5" s="54"/>
      <c r="O5" s="54"/>
    </row>
    <row r="6" spans="1:20" ht="22.9" x14ac:dyDescent="0.4">
      <c r="B6" s="43" t="s">
        <v>84</v>
      </c>
      <c r="L6" s="105"/>
      <c r="M6" s="105"/>
      <c r="N6" s="51"/>
      <c r="O6" s="51"/>
    </row>
    <row r="7" spans="1:20" ht="14.45" thickBot="1" x14ac:dyDescent="0.3">
      <c r="L7" s="55"/>
      <c r="M7" s="55"/>
      <c r="N7" s="55"/>
      <c r="O7" s="55"/>
    </row>
    <row r="8" spans="1:20" ht="13.9" x14ac:dyDescent="0.25">
      <c r="M8" s="5"/>
      <c r="N8" s="6"/>
      <c r="O8" s="6"/>
      <c r="P8" s="6"/>
      <c r="Q8" s="6"/>
      <c r="R8" s="6"/>
      <c r="S8" s="6"/>
      <c r="T8" s="7"/>
    </row>
    <row r="9" spans="1:20" ht="13.9" x14ac:dyDescent="0.25">
      <c r="B9" s="27" t="s">
        <v>33</v>
      </c>
      <c r="C9" s="27">
        <v>0</v>
      </c>
      <c r="D9" s="27">
        <v>1</v>
      </c>
      <c r="E9" s="27">
        <v>2</v>
      </c>
      <c r="F9" s="27">
        <v>3</v>
      </c>
      <c r="G9" s="31">
        <v>4</v>
      </c>
      <c r="H9" s="31">
        <v>5</v>
      </c>
      <c r="I9" s="31">
        <v>6</v>
      </c>
      <c r="J9" s="31">
        <v>7</v>
      </c>
      <c r="K9" s="27">
        <v>8</v>
      </c>
      <c r="M9" s="8"/>
      <c r="N9" s="9"/>
      <c r="O9" s="9"/>
      <c r="P9" s="9"/>
      <c r="Q9" s="9"/>
      <c r="R9" s="9"/>
      <c r="S9" s="9"/>
      <c r="T9" s="10"/>
    </row>
    <row r="10" spans="1:20" ht="13.9" customHeight="1" x14ac:dyDescent="0.2">
      <c r="B10" s="16"/>
      <c r="C10" s="28"/>
      <c r="D10" s="28"/>
      <c r="E10" s="28"/>
      <c r="F10" s="28"/>
      <c r="G10" s="28"/>
      <c r="H10" s="28"/>
      <c r="I10" s="28"/>
      <c r="J10" s="28"/>
      <c r="K10" s="28"/>
      <c r="M10" s="8"/>
      <c r="N10" s="9"/>
      <c r="O10" s="11" t="s">
        <v>33</v>
      </c>
      <c r="P10" s="12" t="s">
        <v>52</v>
      </c>
      <c r="Q10" s="97" t="s">
        <v>58</v>
      </c>
      <c r="R10" s="98"/>
      <c r="S10" s="98"/>
      <c r="T10" s="10"/>
    </row>
    <row r="11" spans="1:20" ht="15" x14ac:dyDescent="0.25">
      <c r="B11" s="15" t="s">
        <v>35</v>
      </c>
      <c r="C11" s="56"/>
      <c r="D11" s="61">
        <v>1000</v>
      </c>
      <c r="E11" s="56">
        <f>+$D$11*(1+P11)</f>
        <v>1080</v>
      </c>
      <c r="F11" s="56">
        <f>+E$11*(1+$P$12)</f>
        <v>1112.4000000000001</v>
      </c>
      <c r="G11" s="56">
        <f t="shared" ref="G11:K11" si="0">+F$11*(1+$P$12)</f>
        <v>1145.7720000000002</v>
      </c>
      <c r="H11" s="56">
        <f t="shared" si="0"/>
        <v>1180.1451600000003</v>
      </c>
      <c r="I11" s="56">
        <f t="shared" si="0"/>
        <v>1215.5495148000002</v>
      </c>
      <c r="J11" s="56">
        <f t="shared" si="0"/>
        <v>1252.0160002440002</v>
      </c>
      <c r="K11" s="56">
        <f t="shared" si="0"/>
        <v>1289.5764802513202</v>
      </c>
      <c r="M11" s="8"/>
      <c r="N11" s="102" t="s">
        <v>44</v>
      </c>
      <c r="O11" s="32" t="s">
        <v>36</v>
      </c>
      <c r="P11" s="33">
        <v>0.08</v>
      </c>
      <c r="Q11" s="97"/>
      <c r="R11" s="98"/>
      <c r="S11" s="98"/>
      <c r="T11" s="10"/>
    </row>
    <row r="12" spans="1:20" ht="14.45" customHeight="1" x14ac:dyDescent="0.25">
      <c r="B12" s="15" t="s">
        <v>47</v>
      </c>
      <c r="C12" s="56"/>
      <c r="D12" s="61">
        <v>200</v>
      </c>
      <c r="E12" s="56">
        <f>+D12</f>
        <v>200</v>
      </c>
      <c r="F12" s="56">
        <f>+E12</f>
        <v>200</v>
      </c>
      <c r="G12" s="56">
        <f>($D$12*1.15)</f>
        <v>229.99999999999997</v>
      </c>
      <c r="H12" s="56">
        <f t="shared" ref="H12:K12" si="1">($D$12*1.15)</f>
        <v>229.99999999999997</v>
      </c>
      <c r="I12" s="56">
        <f t="shared" si="1"/>
        <v>229.99999999999997</v>
      </c>
      <c r="J12" s="56">
        <f t="shared" si="1"/>
        <v>229.99999999999997</v>
      </c>
      <c r="K12" s="56">
        <f t="shared" si="1"/>
        <v>229.99999999999997</v>
      </c>
      <c r="M12" s="8"/>
      <c r="N12" s="102"/>
      <c r="O12" s="32" t="s">
        <v>37</v>
      </c>
      <c r="P12" s="33">
        <v>0.03</v>
      </c>
      <c r="Q12" s="97"/>
      <c r="R12" s="98"/>
      <c r="S12" s="98"/>
      <c r="T12" s="10"/>
    </row>
    <row r="13" spans="1:20" ht="13.9" customHeight="1" x14ac:dyDescent="0.25">
      <c r="A13" s="14"/>
      <c r="B13" s="15" t="s">
        <v>46</v>
      </c>
      <c r="C13" s="56"/>
      <c r="D13" s="90">
        <v>80</v>
      </c>
      <c r="E13" s="56">
        <f>+$D$13</f>
        <v>80</v>
      </c>
      <c r="F13" s="56">
        <f t="shared" ref="F13:K13" si="2">+$D$13</f>
        <v>80</v>
      </c>
      <c r="G13" s="56">
        <f t="shared" si="2"/>
        <v>80</v>
      </c>
      <c r="H13" s="56">
        <f t="shared" si="2"/>
        <v>80</v>
      </c>
      <c r="I13" s="56">
        <f t="shared" si="2"/>
        <v>80</v>
      </c>
      <c r="J13" s="56">
        <f t="shared" si="2"/>
        <v>80</v>
      </c>
      <c r="K13" s="56">
        <f t="shared" si="2"/>
        <v>80</v>
      </c>
      <c r="M13" s="8"/>
      <c r="N13" s="9"/>
      <c r="O13" s="9"/>
      <c r="P13" s="9"/>
      <c r="Q13" s="46"/>
      <c r="R13" s="47"/>
      <c r="S13" s="47"/>
      <c r="T13" s="10"/>
    </row>
    <row r="14" spans="1:20" ht="13.9" customHeight="1" x14ac:dyDescent="0.25">
      <c r="B14" s="19"/>
      <c r="C14" s="57"/>
      <c r="D14" s="57"/>
      <c r="E14" s="57"/>
      <c r="F14" s="57"/>
      <c r="G14" s="57"/>
      <c r="H14" s="57"/>
      <c r="I14" s="57"/>
      <c r="J14" s="57"/>
      <c r="K14" s="57"/>
      <c r="M14" s="8"/>
      <c r="N14" s="15"/>
      <c r="O14" s="11" t="s">
        <v>33</v>
      </c>
      <c r="P14" s="12" t="s">
        <v>0</v>
      </c>
      <c r="Q14" s="46"/>
      <c r="R14" s="47"/>
      <c r="S14" s="47"/>
      <c r="T14" s="10"/>
    </row>
    <row r="15" spans="1:20" ht="13.9" customHeight="1" x14ac:dyDescent="0.2">
      <c r="A15" s="104"/>
      <c r="B15" s="16" t="s">
        <v>1</v>
      </c>
      <c r="C15" s="58"/>
      <c r="D15" s="58">
        <f t="shared" ref="D15:K15" si="3">+D11*D12</f>
        <v>200000</v>
      </c>
      <c r="E15" s="58">
        <f t="shared" si="3"/>
        <v>216000</v>
      </c>
      <c r="F15" s="58">
        <f t="shared" si="3"/>
        <v>222480.00000000003</v>
      </c>
      <c r="G15" s="58">
        <f t="shared" si="3"/>
        <v>263527.56</v>
      </c>
      <c r="H15" s="58">
        <f t="shared" si="3"/>
        <v>271433.38680000004</v>
      </c>
      <c r="I15" s="58">
        <f t="shared" si="3"/>
        <v>279576.38840400003</v>
      </c>
      <c r="J15" s="58">
        <f t="shared" si="3"/>
        <v>287963.68005612004</v>
      </c>
      <c r="K15" s="58">
        <f t="shared" si="3"/>
        <v>296602.59045780363</v>
      </c>
      <c r="M15" s="8"/>
      <c r="N15" s="9"/>
      <c r="O15" s="44" t="s">
        <v>36</v>
      </c>
      <c r="P15" s="45">
        <v>200</v>
      </c>
      <c r="Q15" s="46"/>
      <c r="R15" s="47"/>
      <c r="S15" s="47"/>
      <c r="T15" s="10"/>
    </row>
    <row r="16" spans="1:20" ht="13.9" customHeight="1" x14ac:dyDescent="0.2">
      <c r="A16" s="104"/>
      <c r="B16" s="15" t="s">
        <v>2</v>
      </c>
      <c r="C16" s="56"/>
      <c r="D16" s="56"/>
      <c r="E16" s="56"/>
      <c r="F16" s="56"/>
      <c r="G16" s="56"/>
      <c r="H16" s="56">
        <v>120000</v>
      </c>
      <c r="I16" s="56"/>
      <c r="J16" s="56"/>
      <c r="K16" s="56"/>
      <c r="M16" s="8"/>
      <c r="N16" s="11" t="s">
        <v>42</v>
      </c>
      <c r="O16" s="44" t="s">
        <v>40</v>
      </c>
      <c r="P16" s="45">
        <v>230</v>
      </c>
      <c r="Q16" s="46"/>
      <c r="R16" s="47"/>
      <c r="S16" s="47"/>
      <c r="T16" s="10"/>
    </row>
    <row r="17" spans="1:20" ht="13.9" customHeight="1" x14ac:dyDescent="0.2">
      <c r="A17" s="104"/>
      <c r="B17" s="15" t="s">
        <v>79</v>
      </c>
      <c r="C17" s="56"/>
      <c r="D17" s="56">
        <f t="shared" ref="D17:K17" si="4">+-D11*D13</f>
        <v>-80000</v>
      </c>
      <c r="E17" s="56">
        <f t="shared" si="4"/>
        <v>-86400</v>
      </c>
      <c r="F17" s="56">
        <f t="shared" si="4"/>
        <v>-88992</v>
      </c>
      <c r="G17" s="56">
        <f t="shared" si="4"/>
        <v>-91661.760000000009</v>
      </c>
      <c r="H17" s="56">
        <f t="shared" si="4"/>
        <v>-94411.612800000017</v>
      </c>
      <c r="I17" s="56">
        <f t="shared" si="4"/>
        <v>-97243.961184000014</v>
      </c>
      <c r="J17" s="56">
        <f t="shared" si="4"/>
        <v>-100161.28001952003</v>
      </c>
      <c r="K17" s="56">
        <f t="shared" si="4"/>
        <v>-103166.11842010562</v>
      </c>
      <c r="M17" s="8"/>
      <c r="N17" s="9"/>
      <c r="O17" s="9"/>
      <c r="P17" s="9"/>
      <c r="Q17" s="9"/>
      <c r="R17" s="9"/>
      <c r="S17" s="9"/>
      <c r="T17" s="10"/>
    </row>
    <row r="18" spans="1:20" ht="13.9" customHeight="1" x14ac:dyDescent="0.2">
      <c r="A18" s="104"/>
      <c r="B18" s="15" t="s">
        <v>3</v>
      </c>
      <c r="C18" s="56"/>
      <c r="D18" s="56">
        <v>-50000</v>
      </c>
      <c r="E18" s="56">
        <v>-50000</v>
      </c>
      <c r="F18" s="56">
        <v>-50000</v>
      </c>
      <c r="G18" s="56">
        <v>-46000</v>
      </c>
      <c r="H18" s="56">
        <v>-46000</v>
      </c>
      <c r="I18" s="56">
        <v>-46000</v>
      </c>
      <c r="J18" s="56">
        <v>-46000</v>
      </c>
      <c r="K18" s="56">
        <v>-46000</v>
      </c>
      <c r="M18" s="8"/>
      <c r="N18" s="9"/>
      <c r="O18" s="9"/>
      <c r="P18" s="9"/>
      <c r="Q18" s="9"/>
      <c r="R18" s="9"/>
      <c r="S18" s="9"/>
      <c r="T18" s="10"/>
    </row>
    <row r="19" spans="1:20" ht="13.9" customHeight="1" x14ac:dyDescent="0.2">
      <c r="A19" s="104"/>
      <c r="B19" s="15" t="s">
        <v>4</v>
      </c>
      <c r="C19" s="56"/>
      <c r="D19" s="56">
        <v>-30000</v>
      </c>
      <c r="E19" s="56">
        <v>-30000</v>
      </c>
      <c r="F19" s="56">
        <v>-30000</v>
      </c>
      <c r="G19" s="56">
        <v>-30000</v>
      </c>
      <c r="H19" s="56">
        <v>-30000</v>
      </c>
      <c r="I19" s="56">
        <v>-30000</v>
      </c>
      <c r="J19" s="56">
        <v>-30000</v>
      </c>
      <c r="K19" s="56">
        <v>-30000</v>
      </c>
      <c r="M19" s="8"/>
      <c r="N19" s="95" t="s">
        <v>81</v>
      </c>
      <c r="O19" s="95"/>
      <c r="P19" s="96" t="s">
        <v>50</v>
      </c>
      <c r="Q19" s="52"/>
      <c r="R19" s="52"/>
      <c r="S19" s="52"/>
      <c r="T19" s="10"/>
    </row>
    <row r="20" spans="1:20" ht="13.9" customHeight="1" x14ac:dyDescent="0.25">
      <c r="A20" s="104"/>
      <c r="B20" s="19" t="s">
        <v>5</v>
      </c>
      <c r="C20" s="57"/>
      <c r="D20" s="57"/>
      <c r="E20" s="57"/>
      <c r="F20" s="57"/>
      <c r="G20" s="57"/>
      <c r="H20" s="57">
        <v>-150000</v>
      </c>
      <c r="I20" s="57"/>
      <c r="J20" s="57"/>
      <c r="K20" s="57"/>
      <c r="M20" s="8"/>
      <c r="N20" s="11" t="s">
        <v>11</v>
      </c>
      <c r="O20" s="36">
        <v>114288.33097035589</v>
      </c>
      <c r="P20" s="96"/>
      <c r="Q20" s="53"/>
      <c r="R20" s="53"/>
      <c r="S20" s="53"/>
      <c r="T20" s="10"/>
    </row>
    <row r="21" spans="1:20" ht="13.9" customHeight="1" x14ac:dyDescent="0.25">
      <c r="A21" s="104"/>
      <c r="B21" s="22" t="s">
        <v>34</v>
      </c>
      <c r="C21" s="58"/>
      <c r="D21" s="58">
        <f>+SUM(D15:D20)</f>
        <v>40000</v>
      </c>
      <c r="E21" s="58">
        <f t="shared" ref="E21:K21" si="5">+SUM(E15:E20)</f>
        <v>49600</v>
      </c>
      <c r="F21" s="58">
        <f t="shared" si="5"/>
        <v>53488.000000000029</v>
      </c>
      <c r="G21" s="58">
        <f t="shared" si="5"/>
        <v>95865.799999999988</v>
      </c>
      <c r="H21" s="58">
        <f t="shared" si="5"/>
        <v>71021.774000000034</v>
      </c>
      <c r="I21" s="58">
        <f t="shared" si="5"/>
        <v>106332.42722000001</v>
      </c>
      <c r="J21" s="58">
        <f t="shared" si="5"/>
        <v>111802.40003660001</v>
      </c>
      <c r="K21" s="58">
        <f t="shared" si="5"/>
        <v>117436.47203769803</v>
      </c>
      <c r="M21" s="8"/>
      <c r="N21" s="11" t="s">
        <v>13</v>
      </c>
      <c r="O21" s="37">
        <v>0.19245515039656791</v>
      </c>
      <c r="P21" s="96"/>
      <c r="Q21" s="53"/>
      <c r="R21" s="53"/>
      <c r="S21" s="53"/>
      <c r="T21" s="10"/>
    </row>
    <row r="22" spans="1:20" ht="14.45" customHeight="1" thickBot="1" x14ac:dyDescent="0.25">
      <c r="A22" s="104"/>
      <c r="B22" s="19" t="s">
        <v>12</v>
      </c>
      <c r="C22" s="57"/>
      <c r="D22" s="57">
        <f>+-D21*15%</f>
        <v>-6000</v>
      </c>
      <c r="E22" s="57">
        <f t="shared" ref="E22:K22" si="6">+-E21*15%</f>
        <v>-7440</v>
      </c>
      <c r="F22" s="57">
        <f t="shared" si="6"/>
        <v>-8023.2000000000044</v>
      </c>
      <c r="G22" s="57">
        <f t="shared" si="6"/>
        <v>-14379.869999999997</v>
      </c>
      <c r="H22" s="57">
        <f t="shared" si="6"/>
        <v>-10653.266100000004</v>
      </c>
      <c r="I22" s="57">
        <f t="shared" si="6"/>
        <v>-15949.864083</v>
      </c>
      <c r="J22" s="57">
        <f t="shared" si="6"/>
        <v>-16770.360005490002</v>
      </c>
      <c r="K22" s="57">
        <f t="shared" si="6"/>
        <v>-17615.470805654702</v>
      </c>
      <c r="M22" s="23"/>
      <c r="N22" s="24"/>
      <c r="O22" s="24"/>
      <c r="P22" s="24"/>
      <c r="Q22" s="24"/>
      <c r="R22" s="24"/>
      <c r="S22" s="24"/>
      <c r="T22" s="25"/>
    </row>
    <row r="23" spans="1:20" ht="13.9" customHeight="1" x14ac:dyDescent="0.25">
      <c r="A23" s="104"/>
      <c r="B23" s="26" t="s">
        <v>6</v>
      </c>
      <c r="C23" s="59"/>
      <c r="D23" s="59">
        <f>+D21+D22</f>
        <v>34000</v>
      </c>
      <c r="E23" s="59">
        <f t="shared" ref="E23:K23" si="7">+E21+E22</f>
        <v>42160</v>
      </c>
      <c r="F23" s="59">
        <f t="shared" si="7"/>
        <v>45464.800000000025</v>
      </c>
      <c r="G23" s="59">
        <f t="shared" si="7"/>
        <v>81485.929999999993</v>
      </c>
      <c r="H23" s="59">
        <f t="shared" si="7"/>
        <v>60368.507900000026</v>
      </c>
      <c r="I23" s="59">
        <f t="shared" si="7"/>
        <v>90382.563137000019</v>
      </c>
      <c r="J23" s="59">
        <f t="shared" si="7"/>
        <v>95032.040031110009</v>
      </c>
      <c r="K23" s="59">
        <f t="shared" si="7"/>
        <v>99821.001232043316</v>
      </c>
    </row>
    <row r="24" spans="1:20" ht="13.9" customHeight="1" x14ac:dyDescent="0.2">
      <c r="A24" s="104"/>
      <c r="B24" s="4" t="s">
        <v>4</v>
      </c>
      <c r="C24" s="59"/>
      <c r="D24" s="59">
        <f>+D19*-1</f>
        <v>30000</v>
      </c>
      <c r="E24" s="59">
        <f t="shared" ref="E24:K24" si="8">+E19*-1</f>
        <v>30000</v>
      </c>
      <c r="F24" s="59">
        <f t="shared" si="8"/>
        <v>30000</v>
      </c>
      <c r="G24" s="59">
        <f t="shared" si="8"/>
        <v>30000</v>
      </c>
      <c r="H24" s="59">
        <f t="shared" si="8"/>
        <v>30000</v>
      </c>
      <c r="I24" s="59">
        <f t="shared" si="8"/>
        <v>30000</v>
      </c>
      <c r="J24" s="59">
        <f t="shared" si="8"/>
        <v>30000</v>
      </c>
      <c r="K24" s="59">
        <f t="shared" si="8"/>
        <v>30000</v>
      </c>
    </row>
    <row r="25" spans="1:20" ht="13.9" customHeight="1" x14ac:dyDescent="0.2">
      <c r="A25" s="104"/>
      <c r="B25" s="4" t="s">
        <v>5</v>
      </c>
      <c r="C25" s="59"/>
      <c r="D25" s="59"/>
      <c r="E25" s="59"/>
      <c r="F25" s="59"/>
      <c r="G25" s="59"/>
      <c r="H25" s="59">
        <f>+H20*-1</f>
        <v>150000</v>
      </c>
      <c r="I25" s="59"/>
      <c r="J25" s="59"/>
      <c r="K25" s="59"/>
    </row>
    <row r="26" spans="1:20" ht="13.9" customHeight="1" x14ac:dyDescent="0.2">
      <c r="A26" s="104"/>
      <c r="B26" s="4" t="s">
        <v>7</v>
      </c>
      <c r="C26" s="59">
        <v>-300000</v>
      </c>
      <c r="D26" s="59"/>
      <c r="E26" s="59"/>
      <c r="F26" s="59"/>
      <c r="G26" s="59"/>
      <c r="H26" s="59">
        <v>-300000</v>
      </c>
      <c r="I26" s="59"/>
      <c r="J26" s="59"/>
      <c r="K26" s="59"/>
    </row>
    <row r="27" spans="1:20" ht="13.9" customHeight="1" x14ac:dyDescent="0.2">
      <c r="A27" s="104"/>
      <c r="B27" s="4" t="s">
        <v>8</v>
      </c>
      <c r="C27" s="59">
        <v>-54000</v>
      </c>
      <c r="D27" s="59"/>
      <c r="E27" s="59"/>
      <c r="F27" s="59"/>
      <c r="G27" s="59"/>
      <c r="H27" s="59"/>
      <c r="I27" s="59"/>
      <c r="J27" s="59"/>
      <c r="K27" s="59">
        <v>54000</v>
      </c>
    </row>
    <row r="28" spans="1:20" ht="13.9" customHeight="1" x14ac:dyDescent="0.2">
      <c r="A28" s="104"/>
      <c r="B28" s="4" t="s">
        <v>9</v>
      </c>
      <c r="C28" s="59"/>
      <c r="D28" s="59"/>
      <c r="E28" s="59"/>
      <c r="F28" s="59"/>
      <c r="G28" s="59"/>
      <c r="H28" s="59"/>
      <c r="I28" s="59"/>
      <c r="J28" s="59"/>
      <c r="K28" s="59">
        <f>+SUM(D19:J19)*-1</f>
        <v>210000</v>
      </c>
    </row>
    <row r="29" spans="1:20" ht="14.45" customHeight="1" x14ac:dyDescent="0.25">
      <c r="A29" s="104"/>
      <c r="B29" s="27" t="s">
        <v>10</v>
      </c>
      <c r="C29" s="60">
        <f>+SUM(C26:C27)</f>
        <v>-354000</v>
      </c>
      <c r="D29" s="60">
        <f>+SUM(D23:D28)</f>
        <v>64000</v>
      </c>
      <c r="E29" s="60">
        <f t="shared" ref="E29:K29" si="9">+SUM(E23:E28)</f>
        <v>72160</v>
      </c>
      <c r="F29" s="60">
        <f t="shared" si="9"/>
        <v>75464.800000000017</v>
      </c>
      <c r="G29" s="60">
        <f t="shared" si="9"/>
        <v>111485.93</v>
      </c>
      <c r="H29" s="60">
        <f t="shared" si="9"/>
        <v>-59631.492099999974</v>
      </c>
      <c r="I29" s="60">
        <f t="shared" si="9"/>
        <v>120382.56313700002</v>
      </c>
      <c r="J29" s="60">
        <f t="shared" si="9"/>
        <v>125032.04003111001</v>
      </c>
      <c r="K29" s="60">
        <f t="shared" si="9"/>
        <v>393821.00123204332</v>
      </c>
    </row>
    <row r="30" spans="1:20" ht="13.9" customHeight="1" x14ac:dyDescent="0.2">
      <c r="A30" s="104"/>
      <c r="C30" s="59"/>
      <c r="D30" s="59"/>
      <c r="E30" s="59"/>
      <c r="F30" s="59"/>
      <c r="G30" s="59"/>
      <c r="H30" s="59"/>
      <c r="I30" s="59"/>
      <c r="J30" s="59"/>
      <c r="K30" s="59"/>
    </row>
    <row r="31" spans="1:20" ht="13.9" customHeight="1" x14ac:dyDescent="0.2">
      <c r="A31" s="104"/>
      <c r="B31" s="4" t="s">
        <v>11</v>
      </c>
      <c r="C31" s="62">
        <f>NPV(C33,C29,D29:K29)</f>
        <v>114288.33097035589</v>
      </c>
      <c r="D31" s="59"/>
      <c r="E31" s="59"/>
      <c r="F31" s="59"/>
      <c r="G31" s="59"/>
      <c r="H31" s="59"/>
      <c r="I31" s="59"/>
      <c r="J31" s="59"/>
      <c r="K31" s="59"/>
    </row>
    <row r="32" spans="1:20" ht="13.9" customHeight="1" x14ac:dyDescent="0.2">
      <c r="A32" s="104"/>
      <c r="B32" s="4" t="s">
        <v>13</v>
      </c>
      <c r="C32" s="106">
        <f>+IRR(C29:K29,0)</f>
        <v>0.19245515039656791</v>
      </c>
      <c r="D32" s="29"/>
      <c r="E32" s="29"/>
      <c r="F32" s="29"/>
      <c r="G32" s="29"/>
      <c r="H32" s="29"/>
      <c r="I32" s="29"/>
      <c r="J32" s="29"/>
      <c r="K32" s="29"/>
      <c r="N32" s="68" t="s">
        <v>60</v>
      </c>
      <c r="O32" s="68" t="s">
        <v>61</v>
      </c>
    </row>
    <row r="33" spans="1:18" ht="13.9" customHeight="1" x14ac:dyDescent="0.2">
      <c r="A33" s="104"/>
      <c r="B33" s="4" t="s">
        <v>14</v>
      </c>
      <c r="C33" s="30">
        <v>0.12</v>
      </c>
      <c r="D33" s="29"/>
      <c r="E33" s="29"/>
      <c r="F33" s="29"/>
      <c r="G33" s="29"/>
      <c r="H33" s="29"/>
      <c r="I33" s="29"/>
      <c r="J33" s="29"/>
      <c r="K33" s="29"/>
      <c r="N33" s="67">
        <f>+D12*25%</f>
        <v>50</v>
      </c>
      <c r="O33" s="67">
        <f>1.75*200</f>
        <v>350</v>
      </c>
    </row>
    <row r="34" spans="1:18" ht="14.45" customHeight="1" x14ac:dyDescent="0.25">
      <c r="Q34" s="103" t="s">
        <v>62</v>
      </c>
      <c r="R34" s="103"/>
    </row>
    <row r="35" spans="1:18" ht="14.45" customHeight="1" x14ac:dyDescent="0.2">
      <c r="B35" s="42"/>
      <c r="C35" s="42"/>
      <c r="D35" s="42"/>
      <c r="N35" s="68" t="s">
        <v>77</v>
      </c>
      <c r="O35" s="68" t="s">
        <v>78</v>
      </c>
      <c r="Q35" s="64" t="s">
        <v>63</v>
      </c>
      <c r="R35" s="64" t="s">
        <v>64</v>
      </c>
    </row>
    <row r="36" spans="1:18" x14ac:dyDescent="0.2">
      <c r="B36" s="42"/>
      <c r="C36" s="42"/>
      <c r="D36" s="42"/>
      <c r="N36" s="67">
        <f>+D13*25%</f>
        <v>20</v>
      </c>
      <c r="O36" s="67">
        <f>+D13*1.75</f>
        <v>140</v>
      </c>
      <c r="Q36" s="64" t="s">
        <v>65</v>
      </c>
      <c r="R36" s="65">
        <v>1000</v>
      </c>
    </row>
    <row r="37" spans="1:18" x14ac:dyDescent="0.2">
      <c r="B37" s="42"/>
      <c r="C37" s="42"/>
      <c r="D37" s="42"/>
      <c r="Q37" s="64" t="s">
        <v>66</v>
      </c>
      <c r="R37" s="66">
        <v>114288.33</v>
      </c>
    </row>
    <row r="38" spans="1:18" x14ac:dyDescent="0.2">
      <c r="B38" s="42"/>
      <c r="C38" s="42"/>
      <c r="D38" s="42"/>
      <c r="L38" s="38"/>
      <c r="M38" s="38"/>
      <c r="Q38" s="64" t="s">
        <v>67</v>
      </c>
      <c r="R38" s="66">
        <v>115977.45</v>
      </c>
    </row>
    <row r="39" spans="1:18" ht="14.45" customHeight="1" x14ac:dyDescent="0.2">
      <c r="B39" s="42"/>
      <c r="C39" s="42"/>
      <c r="D39" s="42"/>
      <c r="L39" s="38"/>
      <c r="M39" s="38"/>
      <c r="Q39" s="64" t="s">
        <v>68</v>
      </c>
      <c r="R39" s="66">
        <v>113213.84</v>
      </c>
    </row>
    <row r="40" spans="1:18" x14ac:dyDescent="0.2">
      <c r="B40" s="42"/>
      <c r="C40" s="42"/>
      <c r="D40" s="42"/>
      <c r="L40" s="38"/>
      <c r="M40" s="38"/>
      <c r="Q40" s="64" t="s">
        <v>69</v>
      </c>
      <c r="R40" s="66">
        <v>98735.8</v>
      </c>
    </row>
    <row r="41" spans="1:18" x14ac:dyDescent="0.2">
      <c r="B41" s="42"/>
      <c r="C41" s="42"/>
      <c r="D41" s="42"/>
      <c r="Q41" s="64" t="s">
        <v>70</v>
      </c>
      <c r="R41" s="66">
        <v>9748758214.7099991</v>
      </c>
    </row>
    <row r="42" spans="1:18" x14ac:dyDescent="0.2">
      <c r="Q42" s="64" t="s">
        <v>71</v>
      </c>
      <c r="R42" s="64">
        <v>-3.2000000000000002E-3</v>
      </c>
    </row>
    <row r="43" spans="1:18" x14ac:dyDescent="0.2">
      <c r="M43" s="63"/>
      <c r="Q43" s="64" t="s">
        <v>72</v>
      </c>
      <c r="R43" s="64">
        <v>2.79</v>
      </c>
    </row>
    <row r="44" spans="1:18" x14ac:dyDescent="0.2">
      <c r="Q44" s="64" t="s">
        <v>73</v>
      </c>
      <c r="R44" s="64">
        <v>0.85129999999999995</v>
      </c>
    </row>
    <row r="45" spans="1:18" x14ac:dyDescent="0.2">
      <c r="Q45" s="64" t="s">
        <v>74</v>
      </c>
      <c r="R45" s="66">
        <v>-182245.66</v>
      </c>
    </row>
    <row r="46" spans="1:18" x14ac:dyDescent="0.2">
      <c r="Q46" s="64" t="s">
        <v>75</v>
      </c>
      <c r="R46" s="66">
        <v>410322.25</v>
      </c>
    </row>
    <row r="47" spans="1:18" x14ac:dyDescent="0.2">
      <c r="Q47" s="64" t="s">
        <v>76</v>
      </c>
      <c r="R47" s="66">
        <v>3122.3</v>
      </c>
    </row>
  </sheetData>
  <mergeCells count="7">
    <mergeCell ref="Q34:R34"/>
    <mergeCell ref="A15:A33"/>
    <mergeCell ref="L6:M6"/>
    <mergeCell ref="N19:O19"/>
    <mergeCell ref="P19:P21"/>
    <mergeCell ref="Q10:S12"/>
    <mergeCell ref="N11:N12"/>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ESCENARIO PESIMISTA</vt:lpstr>
      <vt:lpstr>ESCENARIO PROBABLE</vt:lpstr>
      <vt:lpstr>ESCENARIO OPTIMISTA</vt:lpstr>
      <vt:lpstr>ÁNALISIS DE RIESGO ESC.PROBABLE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Gajardo Jiménez</dc:creator>
  <cp:lastModifiedBy>Felipe Gajardo Jiménez</cp:lastModifiedBy>
  <dcterms:created xsi:type="dcterms:W3CDTF">2014-12-24T01:02:15Z</dcterms:created>
  <dcterms:modified xsi:type="dcterms:W3CDTF">2015-01-18T17:05:49Z</dcterms:modified>
</cp:coreProperties>
</file>